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#Templates\"/>
    </mc:Choice>
  </mc:AlternateContent>
  <bookViews>
    <workbookView xWindow="0" yWindow="0" windowWidth="20490" windowHeight="7320" tabRatio="987"/>
  </bookViews>
  <sheets>
    <sheet name="1-Hourly-NoRetro" sheetId="1" r:id="rId1"/>
    <sheet name="Daily-NoRetro" sheetId="2" r:id="rId2"/>
    <sheet name="2-Hourly-RetroSpread" sheetId="5" r:id="rId3"/>
    <sheet name="Daily-RetroSpread" sheetId="6" r:id="rId4"/>
    <sheet name="3-Hourly-Retro" sheetId="3" r:id="rId5"/>
    <sheet name="Daily-Retro" sheetId="4" r:id="rId6"/>
    <sheet name="4-Hrly-RetroSpreadMidPayPeriod" sheetId="7" r:id="rId7"/>
    <sheet name="Daily-RetroSpreadMidPayPeriod" sheetId="8" r:id="rId8"/>
    <sheet name="5-Hrly-MidContractRetroMidPP" sheetId="9" r:id="rId9"/>
    <sheet name="Daily-MidContractRetroMidPP" sheetId="10" r:id="rId10"/>
  </sheets>
  <definedNames>
    <definedName name="_xlnm.Print_Area" localSheetId="0">'1-Hourly-NoRetro'!$A$1:$K$21</definedName>
    <definedName name="_xlnm.Print_Area" localSheetId="1">'Daily-NoRetro'!$A$1:$I$21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0" l="1"/>
  <c r="F26" i="10"/>
  <c r="F22" i="10"/>
  <c r="F6" i="10"/>
  <c r="F7" i="10"/>
  <c r="F8" i="10"/>
  <c r="F9" i="10"/>
  <c r="F10" i="10"/>
  <c r="A11" i="10"/>
  <c r="G29" i="9"/>
  <c r="G26" i="9"/>
  <c r="G22" i="9"/>
  <c r="A11" i="9"/>
  <c r="G10" i="9"/>
  <c r="G9" i="9"/>
  <c r="G8" i="9"/>
  <c r="G7" i="9"/>
  <c r="G6" i="9"/>
  <c r="A11" i="8"/>
  <c r="E10" i="8"/>
  <c r="E9" i="8"/>
  <c r="E8" i="8"/>
  <c r="E7" i="8"/>
  <c r="E6" i="8"/>
  <c r="E11" i="8" s="1"/>
  <c r="E16" i="8" s="1"/>
  <c r="E20" i="8" s="1"/>
  <c r="G11" i="9" l="1"/>
  <c r="G14" i="9" s="1"/>
  <c r="G17" i="9" s="1"/>
  <c r="G19" i="9" s="1"/>
  <c r="G23" i="9" s="1"/>
  <c r="G27" i="9" s="1"/>
  <c r="F11" i="10"/>
  <c r="F14" i="10" s="1"/>
  <c r="F17" i="10" s="1"/>
  <c r="F19" i="10" s="1"/>
  <c r="F23" i="10" s="1"/>
  <c r="F27" i="10" s="1"/>
  <c r="A11" i="7"/>
  <c r="G10" i="7"/>
  <c r="G9" i="7"/>
  <c r="G8" i="7"/>
  <c r="G7" i="7"/>
  <c r="G6" i="7"/>
  <c r="G11" i="7" s="1"/>
  <c r="G16" i="7" s="1"/>
  <c r="G20" i="7" s="1"/>
  <c r="G25" i="9" l="1"/>
  <c r="G28" i="9" s="1"/>
  <c r="G30" i="9" s="1"/>
  <c r="F25" i="10"/>
  <c r="F28" i="10" s="1"/>
  <c r="F30" i="10" s="1"/>
  <c r="A11" i="6"/>
  <c r="E10" i="6"/>
  <c r="E9" i="6"/>
  <c r="E8" i="6"/>
  <c r="E7" i="6"/>
  <c r="E6" i="6"/>
  <c r="E11" i="6" s="1"/>
  <c r="E16" i="6" s="1"/>
  <c r="E20" i="6" s="1"/>
  <c r="A11" i="5"/>
  <c r="G10" i="5"/>
  <c r="G9" i="5"/>
  <c r="G8" i="5"/>
  <c r="G7" i="5"/>
  <c r="G6" i="5"/>
  <c r="G11" i="5" s="1"/>
  <c r="G16" i="5" s="1"/>
  <c r="G20" i="5" s="1"/>
  <c r="F10" i="4" l="1"/>
  <c r="F9" i="4"/>
  <c r="F8" i="4"/>
  <c r="F7" i="4"/>
  <c r="F6" i="4"/>
  <c r="A11" i="4"/>
  <c r="F11" i="4"/>
  <c r="F14" i="4" s="1"/>
  <c r="F17" i="4" s="1"/>
  <c r="F19" i="4" s="1"/>
  <c r="A11" i="3"/>
  <c r="G10" i="3"/>
  <c r="G9" i="3"/>
  <c r="G8" i="3"/>
  <c r="G7" i="3"/>
  <c r="G6" i="3"/>
  <c r="G11" i="3" s="1"/>
  <c r="G14" i="3" l="1"/>
  <c r="G17" i="3" s="1"/>
  <c r="G19" i="3" s="1"/>
  <c r="E10" i="2"/>
  <c r="E9" i="2"/>
  <c r="E8" i="2"/>
  <c r="E7" i="2"/>
  <c r="E6" i="2"/>
  <c r="A11" i="2"/>
  <c r="G10" i="1"/>
  <c r="G9" i="1"/>
  <c r="G8" i="1"/>
  <c r="G7" i="1"/>
  <c r="G6" i="1"/>
  <c r="A11" i="1"/>
  <c r="E11" i="2" l="1"/>
  <c r="E16" i="2" s="1"/>
  <c r="E20" i="2" s="1"/>
  <c r="G11" i="1"/>
  <c r="G16" i="1" s="1"/>
  <c r="G20" i="1" s="1"/>
</calcChain>
</file>

<file path=xl/sharedStrings.xml><?xml version="1.0" encoding="utf-8"?>
<sst xmlns="http://schemas.openxmlformats.org/spreadsheetml/2006/main" count="213" uniqueCount="53">
  <si>
    <t>Days</t>
  </si>
  <si>
    <t>Hours</t>
  </si>
  <si>
    <t>Rate</t>
  </si>
  <si>
    <t>Total</t>
  </si>
  <si>
    <t>x</t>
  </si>
  <si>
    <t>=</t>
  </si>
  <si>
    <t>&lt;-total days for year</t>
  </si>
  <si>
    <t xml:space="preserve">Employee: </t>
  </si>
  <si>
    <t>New Pay Per Period</t>
  </si>
  <si>
    <t>Less -Amount Paid</t>
  </si>
  <si>
    <t>Less - Amount Docked</t>
  </si>
  <si>
    <t>Remaining Amount Due</t>
  </si>
  <si>
    <t>Divided by Pays Remaining</t>
  </si>
  <si>
    <t>Daily Rate</t>
  </si>
  <si>
    <t>Pays in contract  minus pays paid</t>
  </si>
  <si>
    <t>Joe Smith</t>
  </si>
  <si>
    <t>Shaded fields are calculated</t>
  </si>
  <si>
    <t>Mid Year Contract Change with Retro-Hourly Rate Employee</t>
  </si>
  <si>
    <t>Number of Pays in Year</t>
  </si>
  <si>
    <t>Amount Paid</t>
  </si>
  <si>
    <t>New Pay per Period x Pays Paid</t>
  </si>
  <si>
    <t>Retro Amount</t>
  </si>
  <si>
    <t>Number of Pays Paid</t>
  </si>
  <si>
    <t>Mid Year Contract Change with Retro-Daily Rate Employee</t>
  </si>
  <si>
    <t>&lt;- Contract Obligation</t>
  </si>
  <si>
    <t>Mid Year Contract Change NO Retro-Hourly Rate Employee</t>
  </si>
  <si>
    <t>Mid Year Contract Change-NO Retro Daily Rate Employee</t>
  </si>
  <si>
    <t>*moving from 5 to 5.75 hours on 16th day of work.</t>
  </si>
  <si>
    <t>*moving from $295 to $325 on 16th day of work.</t>
  </si>
  <si>
    <t>Mid Year Contract Change Retro Spreadover remaining pays-Hourly Rate Employee</t>
  </si>
  <si>
    <t>*moving from 5 to 5.75 hours on 1st day of work.</t>
  </si>
  <si>
    <t>Sue Sunshine</t>
  </si>
  <si>
    <t>*moving rates back to 1st day of work.</t>
  </si>
  <si>
    <t>*moving from 5 to 5.75 hours on 9/12/22, 12 day of work.</t>
  </si>
  <si>
    <t>*moving rates on 9/12/22, 12th day of work.</t>
  </si>
  <si>
    <t>*moving from 5 to 5.75 hours on 9/12/22, 12th day of work.</t>
  </si>
  <si>
    <t>Less Amount Paid</t>
  </si>
  <si>
    <t>Amount Due to be Paid</t>
  </si>
  <si>
    <t>Divided by Number of Pays to be Paid</t>
  </si>
  <si>
    <t>Less Old Pay Per Period</t>
  </si>
  <si>
    <t>Difference</t>
  </si>
  <si>
    <t>New Days</t>
  </si>
  <si>
    <t>Days in Pay Period</t>
  </si>
  <si>
    <t>Less Amount of Retro</t>
  </si>
  <si>
    <t>Amount paid in Stretch Pay</t>
  </si>
  <si>
    <t>Contract Obligation</t>
  </si>
  <si>
    <t>New Pay per Period for Calculation</t>
  </si>
  <si>
    <t>Retro Amount-&gt;</t>
  </si>
  <si>
    <t>New Pay Per Period--&gt;</t>
  </si>
  <si>
    <t>Multiply by the ratio of new rate days to days in pay period:</t>
  </si>
  <si>
    <t>Mid Year Contract Change with Retro-Hourly Rate Employee, Mid Pay Period</t>
  </si>
  <si>
    <t>Mid Year Contract Change with Retro-Daily Rate Employee, Mid Pay Period</t>
  </si>
  <si>
    <t>Green fields for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</si>
</sst>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1" xfId="1" applyFont="1" applyBorder="1"/>
    <xf numFmtId="43" fontId="2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0" fontId="0" fillId="0" borderId="0" xfId="0" applyAlignment="1">
      <alignment horizontal="left"/>
    </xf>
    <xf numFmtId="43" fontId="0" fillId="0" borderId="0" xfId="1" applyFont="1" applyBorder="1"/>
    <xf numFmtId="43" fontId="0" fillId="2" borderId="0" xfId="1" applyFont="1" applyFill="1"/>
    <xf numFmtId="43" fontId="0" fillId="2" borderId="2" xfId="1" applyFont="1" applyFill="1" applyBorder="1"/>
    <xf numFmtId="43" fontId="2" fillId="2" borderId="3" xfId="1" applyFont="1" applyFill="1" applyBorder="1"/>
    <xf numFmtId="43" fontId="0" fillId="2" borderId="0" xfId="1" applyFont="1" applyFill="1" applyBorder="1"/>
    <xf numFmtId="0" fontId="0" fillId="2" borderId="0" xfId="0" applyFill="1"/>
    <xf numFmtId="43" fontId="0" fillId="4" borderId="0" xfId="1" applyFont="1" applyFill="1"/>
    <xf numFmtId="43" fontId="0" fillId="2" borderId="4" xfId="1" applyFont="1" applyFill="1" applyBorder="1"/>
    <xf numFmtId="43" fontId="0" fillId="4" borderId="5" xfId="1" applyFont="1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3" fontId="0" fillId="0" borderId="0" xfId="1" applyFont="1" applyFill="1"/>
    <xf numFmtId="0" fontId="0" fillId="0" borderId="0" xfId="0" applyFill="1"/>
    <xf numFmtId="0" fontId="0" fillId="5" borderId="0" xfId="0" applyFill="1"/>
    <xf numFmtId="43" fontId="0" fillId="5" borderId="0" xfId="1" applyFont="1" applyFill="1"/>
    <xf numFmtId="43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3" borderId="0" xfId="0" applyFill="1" applyAlignment="1">
      <alignment horizontal="right"/>
    </xf>
    <xf numFmtId="43" fontId="0" fillId="6" borderId="6" xfId="1" applyFont="1" applyFill="1" applyBorder="1"/>
    <xf numFmtId="43" fontId="0" fillId="6" borderId="0" xfId="1" applyFont="1" applyFill="1"/>
    <xf numFmtId="43" fontId="0" fillId="6" borderId="2" xfId="1" applyFont="1" applyFill="1" applyBorder="1"/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43" fontId="0" fillId="4" borderId="0" xfId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H15" sqref="H15"/>
    </sheetView>
  </sheetViews>
  <sheetFormatPr defaultRowHeight="15" x14ac:dyDescent="0.25"/>
  <cols>
    <col min="2" max="2" width="2" bestFit="1" customWidth="1"/>
    <col min="4" max="4" width="2" bestFit="1" customWidth="1"/>
    <col min="5" max="5" width="11.28515625" customWidth="1"/>
    <col min="6" max="6" width="2" bestFit="1" customWidth="1"/>
    <col min="7" max="7" width="10.5703125" style="2" bestFit="1" customWidth="1"/>
    <col min="9" max="9" width="10.5703125" customWidth="1"/>
  </cols>
  <sheetData>
    <row r="1" spans="1:11" x14ac:dyDescent="0.25">
      <c r="A1" s="1" t="s">
        <v>25</v>
      </c>
      <c r="B1" s="1"/>
    </row>
    <row r="2" spans="1:11" x14ac:dyDescent="0.25">
      <c r="G2" s="10" t="s">
        <v>16</v>
      </c>
      <c r="H2" s="14"/>
      <c r="I2" s="14"/>
    </row>
    <row r="3" spans="1:11" x14ac:dyDescent="0.25">
      <c r="A3" t="s">
        <v>7</v>
      </c>
      <c r="C3" t="s">
        <v>15</v>
      </c>
      <c r="E3" s="22" t="s">
        <v>27</v>
      </c>
      <c r="F3" s="22"/>
      <c r="G3" s="23"/>
      <c r="H3" s="22"/>
      <c r="I3" s="22"/>
    </row>
    <row r="5" spans="1:11" x14ac:dyDescent="0.25">
      <c r="A5" s="6" t="s">
        <v>0</v>
      </c>
      <c r="B5" t="s">
        <v>4</v>
      </c>
      <c r="C5" s="6" t="s">
        <v>1</v>
      </c>
      <c r="D5" t="s">
        <v>4</v>
      </c>
      <c r="E5" s="6" t="s">
        <v>2</v>
      </c>
      <c r="F5" t="s">
        <v>5</v>
      </c>
      <c r="G5" s="7" t="s">
        <v>3</v>
      </c>
    </row>
    <row r="6" spans="1:11" x14ac:dyDescent="0.25">
      <c r="A6" s="15">
        <v>15</v>
      </c>
      <c r="B6" s="2"/>
      <c r="C6" s="15">
        <v>5</v>
      </c>
      <c r="D6" s="2"/>
      <c r="E6" s="15">
        <v>19</v>
      </c>
      <c r="F6" s="2"/>
      <c r="G6" s="10">
        <f>+E6*C6*A6</f>
        <v>1425</v>
      </c>
    </row>
    <row r="7" spans="1:11" x14ac:dyDescent="0.25">
      <c r="A7" s="15">
        <v>164</v>
      </c>
      <c r="B7" s="2"/>
      <c r="C7" s="15">
        <v>5.75</v>
      </c>
      <c r="D7" s="2"/>
      <c r="E7" s="15">
        <v>19</v>
      </c>
      <c r="F7" s="2"/>
      <c r="G7" s="10">
        <f>+E7*C7*A7</f>
        <v>17917</v>
      </c>
    </row>
    <row r="8" spans="1:11" x14ac:dyDescent="0.25">
      <c r="A8" s="2"/>
      <c r="B8" s="2"/>
      <c r="C8" s="2"/>
      <c r="D8" s="2"/>
      <c r="E8" s="2"/>
      <c r="F8" s="2"/>
      <c r="G8" s="10">
        <f>+E8*C8*A8</f>
        <v>0</v>
      </c>
    </row>
    <row r="9" spans="1:11" x14ac:dyDescent="0.25">
      <c r="A9" s="2"/>
      <c r="B9" s="2"/>
      <c r="C9" s="2"/>
      <c r="D9" s="2"/>
      <c r="E9" s="2"/>
      <c r="F9" s="2"/>
      <c r="G9" s="10">
        <f>+E9*C9*A9</f>
        <v>0</v>
      </c>
    </row>
    <row r="10" spans="1:11" ht="15.75" thickBot="1" x14ac:dyDescent="0.3">
      <c r="A10" s="3"/>
      <c r="B10" s="2"/>
      <c r="C10" s="2"/>
      <c r="D10" s="2"/>
      <c r="E10" s="2"/>
      <c r="F10" s="2"/>
      <c r="G10" s="13">
        <f>+E10*C10*A10</f>
        <v>0</v>
      </c>
    </row>
    <row r="11" spans="1:11" ht="15.75" thickBot="1" x14ac:dyDescent="0.3">
      <c r="A11" s="2">
        <f>SUM(A6:A10)</f>
        <v>179</v>
      </c>
      <c r="B11" s="4" t="s">
        <v>6</v>
      </c>
      <c r="D11" s="2"/>
      <c r="E11" s="2"/>
      <c r="F11" s="2"/>
      <c r="G11" s="11">
        <f>SUM(G6:G10)</f>
        <v>19342</v>
      </c>
      <c r="H11" s="19" t="s">
        <v>24</v>
      </c>
      <c r="I11" s="19"/>
      <c r="J11" s="21"/>
      <c r="K11" s="21"/>
    </row>
    <row r="12" spans="1:11" ht="15.75" thickTop="1" x14ac:dyDescent="0.25"/>
    <row r="13" spans="1:11" x14ac:dyDescent="0.25">
      <c r="C13" s="8" t="s">
        <v>9</v>
      </c>
      <c r="G13" s="15">
        <v>1308.08</v>
      </c>
    </row>
    <row r="14" spans="1:11" x14ac:dyDescent="0.25">
      <c r="C14" s="8" t="s">
        <v>10</v>
      </c>
      <c r="G14" s="15">
        <v>0</v>
      </c>
    </row>
    <row r="15" spans="1:11" x14ac:dyDescent="0.25">
      <c r="C15" s="8"/>
      <c r="G15" s="9"/>
    </row>
    <row r="16" spans="1:11" ht="15.75" thickBot="1" x14ac:dyDescent="0.3">
      <c r="C16" s="8" t="s">
        <v>11</v>
      </c>
      <c r="G16" s="11">
        <f>+G11-G13-G14</f>
        <v>18033.919999999998</v>
      </c>
    </row>
    <row r="17" spans="3:8" ht="15.75" thickTop="1" x14ac:dyDescent="0.25">
      <c r="C17" s="8"/>
    </row>
    <row r="18" spans="3:8" x14ac:dyDescent="0.25">
      <c r="C18" s="8" t="s">
        <v>12</v>
      </c>
      <c r="G18" s="15">
        <v>24</v>
      </c>
      <c r="H18" t="s">
        <v>14</v>
      </c>
    </row>
    <row r="19" spans="3:8" x14ac:dyDescent="0.25">
      <c r="C19" s="8"/>
      <c r="G19" s="9"/>
    </row>
    <row r="20" spans="3:8" x14ac:dyDescent="0.25">
      <c r="C20" s="19" t="s">
        <v>8</v>
      </c>
      <c r="D20" s="19"/>
      <c r="E20" s="19"/>
      <c r="G20" s="12">
        <f>+G16/G18</f>
        <v>751.4133333333333</v>
      </c>
    </row>
  </sheetData>
  <printOptions horizontalCentered="1" gridLine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E16" sqref="E16"/>
    </sheetView>
  </sheetViews>
  <sheetFormatPr defaultRowHeight="15" x14ac:dyDescent="0.25"/>
  <cols>
    <col min="2" max="2" width="2" bestFit="1" customWidth="1"/>
    <col min="3" max="3" width="18.28515625" customWidth="1"/>
    <col min="4" max="4" width="14.7109375" customWidth="1"/>
    <col min="5" max="5" width="18" customWidth="1"/>
    <col min="6" max="6" width="10.5703125" style="2" bestFit="1" customWidth="1"/>
    <col min="8" max="8" width="11.85546875" customWidth="1"/>
  </cols>
  <sheetData>
    <row r="1" spans="1:10" x14ac:dyDescent="0.25">
      <c r="A1" s="1" t="s">
        <v>51</v>
      </c>
      <c r="B1" s="1"/>
    </row>
    <row r="2" spans="1:10" x14ac:dyDescent="0.25">
      <c r="F2" s="10" t="s">
        <v>16</v>
      </c>
      <c r="G2" s="14"/>
      <c r="H2" s="14"/>
    </row>
    <row r="3" spans="1:10" x14ac:dyDescent="0.25">
      <c r="A3" t="s">
        <v>7</v>
      </c>
      <c r="C3" t="s">
        <v>31</v>
      </c>
      <c r="F3" s="22" t="s">
        <v>34</v>
      </c>
      <c r="G3" s="22"/>
      <c r="H3" s="22"/>
      <c r="I3" s="22"/>
    </row>
    <row r="5" spans="1:10" x14ac:dyDescent="0.25">
      <c r="A5" s="6" t="s">
        <v>0</v>
      </c>
      <c r="B5" t="s">
        <v>4</v>
      </c>
      <c r="C5" s="6" t="s">
        <v>13</v>
      </c>
      <c r="D5" t="s">
        <v>4</v>
      </c>
      <c r="E5" t="s">
        <v>5</v>
      </c>
      <c r="F5" s="7" t="s">
        <v>3</v>
      </c>
    </row>
    <row r="6" spans="1:10" x14ac:dyDescent="0.25">
      <c r="A6" s="15">
        <v>15</v>
      </c>
      <c r="B6" s="2"/>
      <c r="C6" s="15">
        <v>275</v>
      </c>
      <c r="D6" s="2"/>
      <c r="E6" s="2"/>
      <c r="F6" s="10">
        <f>+A6*C6</f>
        <v>4125</v>
      </c>
    </row>
    <row r="7" spans="1:10" x14ac:dyDescent="0.25">
      <c r="A7" s="15">
        <v>164</v>
      </c>
      <c r="B7" s="2"/>
      <c r="C7" s="15">
        <v>300</v>
      </c>
      <c r="D7" s="2"/>
      <c r="E7" s="2"/>
      <c r="F7" s="10">
        <f>+A7*C7</f>
        <v>49200</v>
      </c>
    </row>
    <row r="8" spans="1:10" x14ac:dyDescent="0.25">
      <c r="A8" s="2"/>
      <c r="B8" s="2"/>
      <c r="C8" s="2"/>
      <c r="D8" s="2"/>
      <c r="E8" s="2"/>
      <c r="F8" s="10">
        <f>+A8*C8</f>
        <v>0</v>
      </c>
    </row>
    <row r="9" spans="1:10" x14ac:dyDescent="0.25">
      <c r="A9" s="2"/>
      <c r="B9" s="2"/>
      <c r="C9" s="2"/>
      <c r="D9" s="2"/>
      <c r="E9" s="2"/>
      <c r="F9" s="10">
        <f>+A9*C9</f>
        <v>0</v>
      </c>
    </row>
    <row r="10" spans="1:10" ht="15.75" thickBot="1" x14ac:dyDescent="0.3">
      <c r="A10" s="3"/>
      <c r="B10" s="2"/>
      <c r="C10" s="2"/>
      <c r="D10" s="2"/>
      <c r="E10" s="2"/>
      <c r="F10" s="10">
        <f>+A10*C10</f>
        <v>0</v>
      </c>
    </row>
    <row r="11" spans="1:10" ht="15.75" thickBot="1" x14ac:dyDescent="0.3">
      <c r="A11" s="10">
        <f>SUM(A6:A10)</f>
        <v>179</v>
      </c>
      <c r="B11" s="4" t="s">
        <v>6</v>
      </c>
      <c r="D11" s="2"/>
      <c r="E11" s="2"/>
      <c r="F11" s="11">
        <f>SUM(F6:F10)</f>
        <v>53325</v>
      </c>
      <c r="G11" s="19" t="s">
        <v>24</v>
      </c>
      <c r="H11" s="19"/>
      <c r="I11" s="21"/>
      <c r="J11" s="21"/>
    </row>
    <row r="12" spans="1:10" ht="15.75" thickTop="1" x14ac:dyDescent="0.25"/>
    <row r="13" spans="1:10" x14ac:dyDescent="0.25">
      <c r="B13" s="8" t="s">
        <v>36</v>
      </c>
      <c r="F13" s="15">
        <v>-3786.54</v>
      </c>
    </row>
    <row r="14" spans="1:10" x14ac:dyDescent="0.25">
      <c r="B14" s="25" t="s">
        <v>37</v>
      </c>
      <c r="C14" s="21"/>
      <c r="D14" s="21"/>
      <c r="F14" s="10">
        <f>+F11+F13</f>
        <v>49538.46</v>
      </c>
    </row>
    <row r="15" spans="1:10" x14ac:dyDescent="0.25">
      <c r="B15" s="8"/>
      <c r="F15" s="9"/>
    </row>
    <row r="16" spans="1:10" x14ac:dyDescent="0.25">
      <c r="B16" s="8" t="s">
        <v>38</v>
      </c>
      <c r="E16" s="6"/>
      <c r="F16" s="15">
        <v>24</v>
      </c>
    </row>
    <row r="17" spans="2:6" x14ac:dyDescent="0.25">
      <c r="B17" s="8" t="s">
        <v>46</v>
      </c>
      <c r="F17" s="16">
        <f>ROUND(+F14/F16,2)</f>
        <v>2064.1</v>
      </c>
    </row>
    <row r="18" spans="2:6" ht="15.75" thickBot="1" x14ac:dyDescent="0.3">
      <c r="B18" s="8" t="s">
        <v>39</v>
      </c>
      <c r="F18" s="17">
        <v>1893.27</v>
      </c>
    </row>
    <row r="19" spans="2:6" ht="15.75" thickTop="1" x14ac:dyDescent="0.25">
      <c r="B19" s="8" t="s">
        <v>40</v>
      </c>
      <c r="F19" s="10">
        <f>+F17+F18</f>
        <v>3957.37</v>
      </c>
    </row>
    <row r="20" spans="2:6" x14ac:dyDescent="0.25">
      <c r="B20" s="8"/>
      <c r="E20" s="6" t="s">
        <v>49</v>
      </c>
      <c r="F20" s="20"/>
    </row>
    <row r="21" spans="2:6" x14ac:dyDescent="0.25">
      <c r="B21" s="8"/>
      <c r="D21" t="s">
        <v>41</v>
      </c>
      <c r="E21" s="6" t="s">
        <v>42</v>
      </c>
      <c r="F21" s="20"/>
    </row>
    <row r="22" spans="2:6" x14ac:dyDescent="0.25">
      <c r="B22" s="8"/>
      <c r="D22" s="31">
        <v>3.9340000000000002</v>
      </c>
      <c r="E22" s="32">
        <v>10</v>
      </c>
      <c r="F22" s="28">
        <f>+D22/E22</f>
        <v>0.39340000000000003</v>
      </c>
    </row>
    <row r="23" spans="2:6" x14ac:dyDescent="0.25">
      <c r="B23" s="25"/>
      <c r="C23" s="21"/>
      <c r="D23" s="21"/>
      <c r="E23" s="27" t="s">
        <v>47</v>
      </c>
      <c r="F23" s="29">
        <f>+F19*F22</f>
        <v>1556.829358</v>
      </c>
    </row>
    <row r="25" spans="2:6" x14ac:dyDescent="0.25">
      <c r="E25" s="26" t="s">
        <v>45</v>
      </c>
      <c r="F25" s="29">
        <f>+F11</f>
        <v>53325</v>
      </c>
    </row>
    <row r="26" spans="2:6" x14ac:dyDescent="0.25">
      <c r="E26" s="6" t="s">
        <v>36</v>
      </c>
      <c r="F26" s="29">
        <f>+F13</f>
        <v>-3786.54</v>
      </c>
    </row>
    <row r="27" spans="2:6" x14ac:dyDescent="0.25">
      <c r="E27" s="6" t="s">
        <v>43</v>
      </c>
      <c r="F27" s="28">
        <f>+F23*-1</f>
        <v>-1556.829358</v>
      </c>
    </row>
    <row r="28" spans="2:6" x14ac:dyDescent="0.25">
      <c r="E28" s="6" t="s">
        <v>44</v>
      </c>
      <c r="F28" s="29">
        <f>+F25+F26+F27</f>
        <v>47981.630641999996</v>
      </c>
    </row>
    <row r="29" spans="2:6" ht="15.75" thickBot="1" x14ac:dyDescent="0.3">
      <c r="E29" s="6" t="s">
        <v>38</v>
      </c>
      <c r="F29" s="30">
        <f>+F16</f>
        <v>24</v>
      </c>
    </row>
    <row r="30" spans="2:6" ht="15.75" thickTop="1" x14ac:dyDescent="0.25">
      <c r="D30" s="27"/>
      <c r="E30" s="27" t="s">
        <v>48</v>
      </c>
      <c r="F30" s="29">
        <f>+F28/F29</f>
        <v>1999.2346100833331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4" sqref="A4"/>
    </sheetView>
  </sheetViews>
  <sheetFormatPr defaultRowHeight="15" x14ac:dyDescent="0.25"/>
  <cols>
    <col min="2" max="2" width="2" bestFit="1" customWidth="1"/>
    <col min="3" max="3" width="20.42578125" customWidth="1"/>
    <col min="4" max="4" width="2" bestFit="1" customWidth="1"/>
    <col min="5" max="5" width="10.5703125" style="2" bestFit="1" customWidth="1"/>
    <col min="7" max="7" width="11.140625" customWidth="1"/>
  </cols>
  <sheetData>
    <row r="1" spans="1:9" x14ac:dyDescent="0.25">
      <c r="A1" s="1" t="s">
        <v>26</v>
      </c>
      <c r="B1" s="1"/>
    </row>
    <row r="2" spans="1:9" x14ac:dyDescent="0.25">
      <c r="E2" s="10" t="s">
        <v>16</v>
      </c>
      <c r="F2" s="14"/>
      <c r="G2" s="14"/>
    </row>
    <row r="3" spans="1:9" x14ac:dyDescent="0.25">
      <c r="A3" t="s">
        <v>7</v>
      </c>
      <c r="C3" t="s">
        <v>31</v>
      </c>
      <c r="E3" s="23" t="s">
        <v>28</v>
      </c>
      <c r="F3" s="22"/>
      <c r="G3" s="22"/>
      <c r="H3" s="22"/>
      <c r="I3" s="22"/>
    </row>
    <row r="5" spans="1:9" x14ac:dyDescent="0.25">
      <c r="A5" s="6" t="s">
        <v>0</v>
      </c>
      <c r="B5" t="s">
        <v>4</v>
      </c>
      <c r="C5" s="5" t="s">
        <v>13</v>
      </c>
      <c r="D5" t="s">
        <v>5</v>
      </c>
      <c r="E5" s="7" t="s">
        <v>3</v>
      </c>
    </row>
    <row r="6" spans="1:9" x14ac:dyDescent="0.25">
      <c r="A6" s="15">
        <v>85</v>
      </c>
      <c r="B6" s="2"/>
      <c r="C6" s="15">
        <v>295</v>
      </c>
      <c r="D6" s="2"/>
      <c r="E6" s="10">
        <f>+C6*A6</f>
        <v>25075</v>
      </c>
    </row>
    <row r="7" spans="1:9" x14ac:dyDescent="0.25">
      <c r="A7" s="15">
        <v>98</v>
      </c>
      <c r="B7" s="2"/>
      <c r="C7" s="15">
        <v>325</v>
      </c>
      <c r="D7" s="2"/>
      <c r="E7" s="10">
        <f>+C7*A7</f>
        <v>31850</v>
      </c>
    </row>
    <row r="8" spans="1:9" x14ac:dyDescent="0.25">
      <c r="A8" s="2"/>
      <c r="B8" s="2"/>
      <c r="C8" s="2"/>
      <c r="D8" s="2"/>
      <c r="E8" s="10">
        <f>+C8*A8</f>
        <v>0</v>
      </c>
    </row>
    <row r="9" spans="1:9" x14ac:dyDescent="0.25">
      <c r="A9" s="2"/>
      <c r="B9" s="2"/>
      <c r="C9" s="2"/>
      <c r="D9" s="2"/>
      <c r="E9" s="10">
        <f>+C9*A9</f>
        <v>0</v>
      </c>
    </row>
    <row r="10" spans="1:9" ht="15.75" thickBot="1" x14ac:dyDescent="0.3">
      <c r="A10" s="3"/>
      <c r="B10" s="2"/>
      <c r="C10" s="2"/>
      <c r="D10" s="2"/>
      <c r="E10" s="10">
        <f>+C10*A10</f>
        <v>0</v>
      </c>
    </row>
    <row r="11" spans="1:9" ht="15.75" thickBot="1" x14ac:dyDescent="0.3">
      <c r="A11" s="2">
        <f>SUM(A6:A10)</f>
        <v>183</v>
      </c>
      <c r="B11" s="4" t="s">
        <v>6</v>
      </c>
      <c r="D11" s="2"/>
      <c r="E11" s="11">
        <f>SUM(E6:E10)</f>
        <v>56925</v>
      </c>
      <c r="F11" s="19" t="s">
        <v>24</v>
      </c>
      <c r="G11" s="19"/>
      <c r="H11" s="21"/>
      <c r="I11" s="21"/>
    </row>
    <row r="12" spans="1:9" ht="15.75" thickTop="1" x14ac:dyDescent="0.25"/>
    <row r="13" spans="1:9" x14ac:dyDescent="0.25">
      <c r="B13" s="8" t="s">
        <v>9</v>
      </c>
      <c r="E13" s="15">
        <v>21819.200000000001</v>
      </c>
    </row>
    <row r="14" spans="1:9" x14ac:dyDescent="0.25">
      <c r="B14" s="8" t="s">
        <v>10</v>
      </c>
      <c r="E14" s="15">
        <v>0</v>
      </c>
    </row>
    <row r="15" spans="1:9" x14ac:dyDescent="0.25">
      <c r="B15" s="8"/>
      <c r="E15" s="9"/>
    </row>
    <row r="16" spans="1:9" ht="15.75" thickBot="1" x14ac:dyDescent="0.3">
      <c r="B16" s="8" t="s">
        <v>11</v>
      </c>
      <c r="E16" s="11">
        <f>+E11-E13-E14</f>
        <v>35105.800000000003</v>
      </c>
    </row>
    <row r="17" spans="2:6" ht="15.75" thickTop="1" x14ac:dyDescent="0.25">
      <c r="B17" s="8"/>
    </row>
    <row r="18" spans="2:6" x14ac:dyDescent="0.25">
      <c r="B18" s="8" t="s">
        <v>12</v>
      </c>
      <c r="E18" s="15">
        <v>16</v>
      </c>
      <c r="F18" t="s">
        <v>14</v>
      </c>
    </row>
    <row r="19" spans="2:6" x14ac:dyDescent="0.25">
      <c r="B19" s="8"/>
      <c r="E19" s="20"/>
    </row>
    <row r="20" spans="2:6" x14ac:dyDescent="0.25">
      <c r="B20" s="19" t="s">
        <v>8</v>
      </c>
      <c r="C20" s="19"/>
      <c r="E20" s="12">
        <f>+E16/E18</f>
        <v>2194.1125000000002</v>
      </c>
    </row>
  </sheetData>
  <printOptions horizontalCentered="1"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selection activeCell="H20" sqref="H20"/>
    </sheetView>
  </sheetViews>
  <sheetFormatPr defaultRowHeight="15" x14ac:dyDescent="0.25"/>
  <cols>
    <col min="2" max="2" width="2" bestFit="1" customWidth="1"/>
    <col min="4" max="4" width="2" bestFit="1" customWidth="1"/>
    <col min="5" max="5" width="11.28515625" customWidth="1"/>
    <col min="6" max="6" width="2" bestFit="1" customWidth="1"/>
    <col min="7" max="7" width="10.5703125" style="2" bestFit="1" customWidth="1"/>
    <col min="9" max="9" width="10.5703125" customWidth="1"/>
  </cols>
  <sheetData>
    <row r="1" spans="1:11" x14ac:dyDescent="0.25">
      <c r="A1" s="1" t="s">
        <v>29</v>
      </c>
      <c r="B1" s="1"/>
    </row>
    <row r="2" spans="1:11" x14ac:dyDescent="0.25">
      <c r="G2" s="10" t="s">
        <v>16</v>
      </c>
      <c r="H2" s="14"/>
      <c r="I2" s="14"/>
    </row>
    <row r="3" spans="1:11" x14ac:dyDescent="0.25">
      <c r="A3" t="s">
        <v>7</v>
      </c>
      <c r="C3" t="s">
        <v>15</v>
      </c>
      <c r="E3" s="22" t="s">
        <v>30</v>
      </c>
      <c r="F3" s="22"/>
      <c r="G3" s="23"/>
      <c r="H3" s="22"/>
      <c r="I3" s="22"/>
    </row>
    <row r="5" spans="1:11" x14ac:dyDescent="0.25">
      <c r="A5" s="6" t="s">
        <v>0</v>
      </c>
      <c r="B5" t="s">
        <v>4</v>
      </c>
      <c r="C5" s="6" t="s">
        <v>1</v>
      </c>
      <c r="D5" t="s">
        <v>4</v>
      </c>
      <c r="E5" s="6" t="s">
        <v>2</v>
      </c>
      <c r="F5" t="s">
        <v>5</v>
      </c>
      <c r="G5" s="7" t="s">
        <v>3</v>
      </c>
    </row>
    <row r="6" spans="1:11" x14ac:dyDescent="0.25">
      <c r="A6" s="15">
        <v>179</v>
      </c>
      <c r="B6" s="2"/>
      <c r="C6" s="15">
        <v>5.75</v>
      </c>
      <c r="D6" s="2"/>
      <c r="E6" s="15">
        <v>19</v>
      </c>
      <c r="F6" s="2"/>
      <c r="G6" s="10">
        <f>+E6*C6*A6</f>
        <v>19555.75</v>
      </c>
    </row>
    <row r="7" spans="1:11" x14ac:dyDescent="0.25">
      <c r="A7" s="15"/>
      <c r="B7" s="2"/>
      <c r="C7" s="15"/>
      <c r="D7" s="2"/>
      <c r="E7" s="15"/>
      <c r="F7" s="2"/>
      <c r="G7" s="10">
        <f>+E7*C7*A7</f>
        <v>0</v>
      </c>
    </row>
    <row r="8" spans="1:11" x14ac:dyDescent="0.25">
      <c r="A8" s="2"/>
      <c r="B8" s="2"/>
      <c r="C8" s="2"/>
      <c r="D8" s="2"/>
      <c r="E8" s="2"/>
      <c r="F8" s="2"/>
      <c r="G8" s="10">
        <f>+E8*C8*A8</f>
        <v>0</v>
      </c>
    </row>
    <row r="9" spans="1:11" x14ac:dyDescent="0.25">
      <c r="A9" s="2"/>
      <c r="B9" s="2"/>
      <c r="C9" s="2"/>
      <c r="D9" s="2"/>
      <c r="E9" s="2"/>
      <c r="F9" s="2"/>
      <c r="G9" s="10">
        <f>+E9*C9*A9</f>
        <v>0</v>
      </c>
    </row>
    <row r="10" spans="1:11" ht="15.75" thickBot="1" x14ac:dyDescent="0.3">
      <c r="A10" s="3"/>
      <c r="B10" s="2"/>
      <c r="C10" s="2"/>
      <c r="D10" s="2"/>
      <c r="E10" s="2"/>
      <c r="F10" s="2"/>
      <c r="G10" s="13">
        <f>+E10*C10*A10</f>
        <v>0</v>
      </c>
    </row>
    <row r="11" spans="1:11" ht="15.75" thickBot="1" x14ac:dyDescent="0.3">
      <c r="A11" s="2">
        <f>SUM(A6:A10)</f>
        <v>179</v>
      </c>
      <c r="B11" s="4" t="s">
        <v>6</v>
      </c>
      <c r="D11" s="2"/>
      <c r="E11" s="2"/>
      <c r="F11" s="2"/>
      <c r="G11" s="11">
        <f>SUM(G6:G10)</f>
        <v>19555.75</v>
      </c>
      <c r="H11" s="19" t="s">
        <v>24</v>
      </c>
      <c r="I11" s="19"/>
      <c r="J11" s="21"/>
      <c r="K11" s="21"/>
    </row>
    <row r="12" spans="1:11" ht="15.75" thickTop="1" x14ac:dyDescent="0.25"/>
    <row r="13" spans="1:11" x14ac:dyDescent="0.25">
      <c r="C13" s="8" t="s">
        <v>9</v>
      </c>
      <c r="G13" s="15">
        <v>1308.08</v>
      </c>
    </row>
    <row r="14" spans="1:11" x14ac:dyDescent="0.25">
      <c r="C14" s="8" t="s">
        <v>10</v>
      </c>
      <c r="G14" s="15">
        <v>0</v>
      </c>
    </row>
    <row r="15" spans="1:11" x14ac:dyDescent="0.25">
      <c r="C15" s="8"/>
      <c r="G15" s="9"/>
    </row>
    <row r="16" spans="1:11" ht="15.75" thickBot="1" x14ac:dyDescent="0.3">
      <c r="C16" s="8" t="s">
        <v>11</v>
      </c>
      <c r="G16" s="11">
        <f>+G11-G13-G14</f>
        <v>18247.669999999998</v>
      </c>
    </row>
    <row r="17" spans="3:8" ht="15.75" thickTop="1" x14ac:dyDescent="0.25">
      <c r="C17" s="8"/>
    </row>
    <row r="18" spans="3:8" x14ac:dyDescent="0.25">
      <c r="C18" s="8" t="s">
        <v>12</v>
      </c>
      <c r="G18" s="15">
        <v>24</v>
      </c>
      <c r="H18" t="s">
        <v>14</v>
      </c>
    </row>
    <row r="19" spans="3:8" x14ac:dyDescent="0.25">
      <c r="C19" s="8"/>
      <c r="G19" s="9"/>
    </row>
    <row r="20" spans="3:8" x14ac:dyDescent="0.25">
      <c r="C20" s="19" t="s">
        <v>8</v>
      </c>
      <c r="D20" s="19"/>
      <c r="E20" s="19"/>
      <c r="G20" s="12">
        <f>+G16/G18</f>
        <v>760.3195833333333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4" sqref="A4"/>
    </sheetView>
  </sheetViews>
  <sheetFormatPr defaultRowHeight="15" x14ac:dyDescent="0.25"/>
  <cols>
    <col min="2" max="2" width="2" bestFit="1" customWidth="1"/>
    <col min="3" max="3" width="20.42578125" customWidth="1"/>
    <col min="4" max="4" width="2" bestFit="1" customWidth="1"/>
    <col min="5" max="5" width="10.5703125" style="2" bestFit="1" customWidth="1"/>
    <col min="7" max="7" width="11.140625" customWidth="1"/>
  </cols>
  <sheetData>
    <row r="1" spans="1:9" x14ac:dyDescent="0.25">
      <c r="A1" s="1" t="s">
        <v>29</v>
      </c>
      <c r="B1" s="1"/>
      <c r="E1"/>
      <c r="G1" s="2"/>
    </row>
    <row r="2" spans="1:9" x14ac:dyDescent="0.25">
      <c r="E2"/>
      <c r="G2" s="10" t="s">
        <v>16</v>
      </c>
      <c r="H2" s="14"/>
      <c r="I2" s="14"/>
    </row>
    <row r="3" spans="1:9" x14ac:dyDescent="0.25">
      <c r="A3" t="s">
        <v>7</v>
      </c>
      <c r="C3" t="s">
        <v>31</v>
      </c>
      <c r="E3" s="22" t="s">
        <v>32</v>
      </c>
      <c r="F3" s="22"/>
      <c r="G3" s="23"/>
      <c r="H3" s="22"/>
    </row>
    <row r="5" spans="1:9" x14ac:dyDescent="0.25">
      <c r="A5" s="6" t="s">
        <v>0</v>
      </c>
      <c r="B5" t="s">
        <v>4</v>
      </c>
      <c r="C5" s="5" t="s">
        <v>13</v>
      </c>
      <c r="D5" t="s">
        <v>5</v>
      </c>
      <c r="E5" s="7" t="s">
        <v>3</v>
      </c>
    </row>
    <row r="6" spans="1:9" x14ac:dyDescent="0.25">
      <c r="A6" s="15">
        <v>183</v>
      </c>
      <c r="B6" s="2"/>
      <c r="C6" s="15">
        <v>325</v>
      </c>
      <c r="D6" s="2"/>
      <c r="E6" s="10">
        <f>+C6*A6</f>
        <v>59475</v>
      </c>
    </row>
    <row r="7" spans="1:9" x14ac:dyDescent="0.25">
      <c r="A7" s="15"/>
      <c r="B7" s="2"/>
      <c r="C7" s="15"/>
      <c r="D7" s="2"/>
      <c r="E7" s="10">
        <f>+C7*A7</f>
        <v>0</v>
      </c>
    </row>
    <row r="8" spans="1:9" x14ac:dyDescent="0.25">
      <c r="A8" s="2"/>
      <c r="B8" s="2"/>
      <c r="C8" s="2"/>
      <c r="D8" s="2"/>
      <c r="E8" s="10">
        <f>+C8*A8</f>
        <v>0</v>
      </c>
    </row>
    <row r="9" spans="1:9" x14ac:dyDescent="0.25">
      <c r="A9" s="2"/>
      <c r="B9" s="2"/>
      <c r="C9" s="2"/>
      <c r="D9" s="2"/>
      <c r="E9" s="10">
        <f>+C9*A9</f>
        <v>0</v>
      </c>
    </row>
    <row r="10" spans="1:9" ht="15.75" thickBot="1" x14ac:dyDescent="0.3">
      <c r="A10" s="3"/>
      <c r="B10" s="2"/>
      <c r="C10" s="2"/>
      <c r="D10" s="2"/>
      <c r="E10" s="10">
        <f>+C10*A10</f>
        <v>0</v>
      </c>
    </row>
    <row r="11" spans="1:9" ht="15.75" thickBot="1" x14ac:dyDescent="0.3">
      <c r="A11" s="2">
        <f>SUM(A6:A10)</f>
        <v>183</v>
      </c>
      <c r="B11" s="4" t="s">
        <v>6</v>
      </c>
      <c r="D11" s="2"/>
      <c r="E11" s="11">
        <f>SUM(E6:E10)</f>
        <v>59475</v>
      </c>
      <c r="F11" s="19" t="s">
        <v>24</v>
      </c>
      <c r="G11" s="19"/>
      <c r="H11" s="21"/>
      <c r="I11" s="21"/>
    </row>
    <row r="12" spans="1:9" ht="15.75" thickTop="1" x14ac:dyDescent="0.25"/>
    <row r="13" spans="1:9" x14ac:dyDescent="0.25">
      <c r="B13" s="8" t="s">
        <v>9</v>
      </c>
      <c r="E13" s="15">
        <v>21819.200000000001</v>
      </c>
    </row>
    <row r="14" spans="1:9" x14ac:dyDescent="0.25">
      <c r="B14" s="8" t="s">
        <v>10</v>
      </c>
      <c r="E14" s="15">
        <v>0</v>
      </c>
    </row>
    <row r="15" spans="1:9" x14ac:dyDescent="0.25">
      <c r="B15" s="8"/>
      <c r="E15" s="9"/>
    </row>
    <row r="16" spans="1:9" ht="15.75" thickBot="1" x14ac:dyDescent="0.3">
      <c r="B16" s="8" t="s">
        <v>11</v>
      </c>
      <c r="E16" s="11">
        <f>+E11-E13-E14</f>
        <v>37655.800000000003</v>
      </c>
    </row>
    <row r="17" spans="2:6" ht="15.75" thickTop="1" x14ac:dyDescent="0.25">
      <c r="B17" s="8"/>
    </row>
    <row r="18" spans="2:6" x14ac:dyDescent="0.25">
      <c r="B18" s="8" t="s">
        <v>12</v>
      </c>
      <c r="E18" s="15">
        <v>16</v>
      </c>
      <c r="F18" t="s">
        <v>14</v>
      </c>
    </row>
    <row r="19" spans="2:6" x14ac:dyDescent="0.25">
      <c r="B19" s="8"/>
      <c r="E19" s="20"/>
    </row>
    <row r="20" spans="2:6" x14ac:dyDescent="0.25">
      <c r="B20" s="19" t="s">
        <v>8</v>
      </c>
      <c r="C20" s="19"/>
      <c r="E20" s="12">
        <f>+E16/E18</f>
        <v>2353.4875000000002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H19" sqref="H19"/>
    </sheetView>
  </sheetViews>
  <sheetFormatPr defaultRowHeight="15" x14ac:dyDescent="0.25"/>
  <cols>
    <col min="2" max="2" width="2" bestFit="1" customWidth="1"/>
    <col min="4" max="4" width="2" bestFit="1" customWidth="1"/>
    <col min="5" max="5" width="11.28515625" customWidth="1"/>
    <col min="6" max="6" width="6.5703125" customWidth="1"/>
    <col min="7" max="7" width="10.5703125" style="2" bestFit="1" customWidth="1"/>
    <col min="9" max="9" width="10.7109375" customWidth="1"/>
  </cols>
  <sheetData>
    <row r="1" spans="1:11" x14ac:dyDescent="0.25">
      <c r="A1" s="1" t="s">
        <v>17</v>
      </c>
      <c r="B1" s="1"/>
    </row>
    <row r="2" spans="1:11" x14ac:dyDescent="0.25">
      <c r="G2" s="10" t="s">
        <v>16</v>
      </c>
      <c r="H2" s="14"/>
      <c r="I2" s="14"/>
    </row>
    <row r="3" spans="1:11" x14ac:dyDescent="0.25">
      <c r="A3" t="s">
        <v>7</v>
      </c>
      <c r="C3" t="s">
        <v>15</v>
      </c>
      <c r="E3" s="22" t="s">
        <v>30</v>
      </c>
      <c r="F3" s="22"/>
      <c r="G3" s="23"/>
      <c r="H3" s="22"/>
      <c r="I3" s="22"/>
    </row>
    <row r="5" spans="1:11" x14ac:dyDescent="0.25">
      <c r="A5" s="6" t="s">
        <v>0</v>
      </c>
      <c r="B5" t="s">
        <v>4</v>
      </c>
      <c r="C5" s="6" t="s">
        <v>1</v>
      </c>
      <c r="D5" t="s">
        <v>4</v>
      </c>
      <c r="E5" s="6" t="s">
        <v>2</v>
      </c>
      <c r="F5" t="s">
        <v>5</v>
      </c>
      <c r="G5" s="7" t="s">
        <v>3</v>
      </c>
    </row>
    <row r="6" spans="1:11" x14ac:dyDescent="0.25">
      <c r="A6" s="15">
        <v>179</v>
      </c>
      <c r="B6" s="2"/>
      <c r="C6" s="15">
        <v>5.75</v>
      </c>
      <c r="D6" s="2"/>
      <c r="E6" s="15">
        <v>19</v>
      </c>
      <c r="F6" s="2"/>
      <c r="G6" s="10">
        <f>+E6*C6*A6</f>
        <v>19555.75</v>
      </c>
    </row>
    <row r="7" spans="1:11" x14ac:dyDescent="0.25">
      <c r="A7" s="2"/>
      <c r="B7" s="2"/>
      <c r="C7" s="2"/>
      <c r="D7" s="2"/>
      <c r="E7" s="2"/>
      <c r="F7" s="2"/>
      <c r="G7" s="10">
        <f>+E7*C7*A7</f>
        <v>0</v>
      </c>
    </row>
    <row r="8" spans="1:11" x14ac:dyDescent="0.25">
      <c r="A8" s="2"/>
      <c r="B8" s="2"/>
      <c r="C8" s="2"/>
      <c r="D8" s="2"/>
      <c r="E8" s="2"/>
      <c r="F8" s="2"/>
      <c r="G8" s="10">
        <f>+E8*C8*A8</f>
        <v>0</v>
      </c>
    </row>
    <row r="9" spans="1:11" x14ac:dyDescent="0.25">
      <c r="A9" s="2"/>
      <c r="B9" s="2"/>
      <c r="C9" s="2"/>
      <c r="D9" s="2"/>
      <c r="E9" s="2"/>
      <c r="F9" s="2"/>
      <c r="G9" s="10">
        <f>+E9*C9*A9</f>
        <v>0</v>
      </c>
    </row>
    <row r="10" spans="1:11" ht="15.75" thickBot="1" x14ac:dyDescent="0.3">
      <c r="A10" s="3"/>
      <c r="B10" s="2"/>
      <c r="C10" s="2"/>
      <c r="D10" s="2"/>
      <c r="E10" s="2"/>
      <c r="F10" s="2"/>
      <c r="G10" s="13">
        <f>+E10*C10*A10</f>
        <v>0</v>
      </c>
    </row>
    <row r="11" spans="1:11" ht="15.75" thickBot="1" x14ac:dyDescent="0.3">
      <c r="A11" s="10">
        <f>SUM(A6:A10)</f>
        <v>179</v>
      </c>
      <c r="B11" s="4" t="s">
        <v>6</v>
      </c>
      <c r="D11" s="2"/>
      <c r="E11" s="2"/>
      <c r="F11" s="2"/>
      <c r="G11" s="11">
        <f>SUM(G6:G10)</f>
        <v>19555.75</v>
      </c>
      <c r="H11" s="19" t="s">
        <v>24</v>
      </c>
      <c r="I11" s="19"/>
      <c r="J11" s="21"/>
      <c r="K11" s="21"/>
    </row>
    <row r="12" spans="1:11" ht="15.75" thickTop="1" x14ac:dyDescent="0.25"/>
    <row r="13" spans="1:11" x14ac:dyDescent="0.25">
      <c r="C13" s="8" t="s">
        <v>18</v>
      </c>
      <c r="G13" s="15">
        <v>26</v>
      </c>
    </row>
    <row r="14" spans="1:11" x14ac:dyDescent="0.25">
      <c r="C14" s="18" t="s">
        <v>8</v>
      </c>
      <c r="D14" s="19"/>
      <c r="E14" s="19"/>
      <c r="G14" s="10">
        <f>+G11/G13</f>
        <v>752.14423076923072</v>
      </c>
    </row>
    <row r="15" spans="1:11" x14ac:dyDescent="0.25">
      <c r="C15" s="8"/>
      <c r="G15" s="9"/>
    </row>
    <row r="16" spans="1:11" x14ac:dyDescent="0.25">
      <c r="C16" s="8" t="s">
        <v>22</v>
      </c>
      <c r="G16" s="15">
        <v>2</v>
      </c>
    </row>
    <row r="17" spans="3:7" x14ac:dyDescent="0.25">
      <c r="C17" s="8" t="s">
        <v>20</v>
      </c>
      <c r="G17" s="16">
        <f>+G14*G16</f>
        <v>1504.2884615384614</v>
      </c>
    </row>
    <row r="18" spans="3:7" ht="15.75" thickBot="1" x14ac:dyDescent="0.3">
      <c r="C18" s="8" t="s">
        <v>19</v>
      </c>
      <c r="G18" s="17">
        <v>1308.08</v>
      </c>
    </row>
    <row r="19" spans="3:7" ht="15.75" thickTop="1" x14ac:dyDescent="0.25">
      <c r="C19" s="18" t="s">
        <v>21</v>
      </c>
      <c r="D19" s="19"/>
      <c r="E19" s="19"/>
      <c r="G19" s="10">
        <f>+G17-G18</f>
        <v>196.20846153846151</v>
      </c>
    </row>
    <row r="20" spans="3:7" x14ac:dyDescent="0.25">
      <c r="C20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3" sqref="A3"/>
    </sheetView>
  </sheetViews>
  <sheetFormatPr defaultRowHeight="15" x14ac:dyDescent="0.25"/>
  <cols>
    <col min="2" max="2" width="2" bestFit="1" customWidth="1"/>
    <col min="3" max="3" width="18.28515625" customWidth="1"/>
    <col min="4" max="4" width="2" bestFit="1" customWidth="1"/>
    <col min="5" max="5" width="6.5703125" customWidth="1"/>
    <col min="6" max="6" width="10.5703125" style="2" bestFit="1" customWidth="1"/>
    <col min="8" max="8" width="11.85546875" customWidth="1"/>
  </cols>
  <sheetData>
    <row r="1" spans="1:10" x14ac:dyDescent="0.25">
      <c r="A1" s="1" t="s">
        <v>23</v>
      </c>
      <c r="B1" s="1"/>
    </row>
    <row r="2" spans="1:10" x14ac:dyDescent="0.25">
      <c r="F2" s="10" t="s">
        <v>16</v>
      </c>
      <c r="G2" s="14"/>
      <c r="H2" s="14"/>
    </row>
    <row r="3" spans="1:10" x14ac:dyDescent="0.25">
      <c r="A3" t="s">
        <v>7</v>
      </c>
      <c r="C3" t="s">
        <v>31</v>
      </c>
      <c r="F3" s="22" t="s">
        <v>32</v>
      </c>
      <c r="G3" s="22"/>
      <c r="H3" s="22"/>
      <c r="I3" s="22"/>
    </row>
    <row r="5" spans="1:10" x14ac:dyDescent="0.25">
      <c r="A5" s="6" t="s">
        <v>0</v>
      </c>
      <c r="B5" t="s">
        <v>4</v>
      </c>
      <c r="C5" s="6" t="s">
        <v>13</v>
      </c>
      <c r="D5" t="s">
        <v>4</v>
      </c>
      <c r="E5" t="s">
        <v>5</v>
      </c>
      <c r="F5" s="7" t="s">
        <v>3</v>
      </c>
    </row>
    <row r="6" spans="1:10" x14ac:dyDescent="0.25">
      <c r="A6" s="15">
        <v>185</v>
      </c>
      <c r="B6" s="2"/>
      <c r="C6" s="15">
        <v>275</v>
      </c>
      <c r="D6" s="2"/>
      <c r="E6" s="2"/>
      <c r="F6" s="10">
        <f>+A6*C6</f>
        <v>50875</v>
      </c>
    </row>
    <row r="7" spans="1:10" x14ac:dyDescent="0.25">
      <c r="A7" s="2"/>
      <c r="B7" s="2"/>
      <c r="C7" s="2"/>
      <c r="D7" s="2"/>
      <c r="E7" s="2"/>
      <c r="F7" s="10">
        <f>+A7*C7</f>
        <v>0</v>
      </c>
    </row>
    <row r="8" spans="1:10" x14ac:dyDescent="0.25">
      <c r="A8" s="2"/>
      <c r="B8" s="2"/>
      <c r="C8" s="2"/>
      <c r="D8" s="2"/>
      <c r="E8" s="2"/>
      <c r="F8" s="10">
        <f>+A8*C8</f>
        <v>0</v>
      </c>
    </row>
    <row r="9" spans="1:10" x14ac:dyDescent="0.25">
      <c r="A9" s="2"/>
      <c r="B9" s="2"/>
      <c r="C9" s="2"/>
      <c r="D9" s="2"/>
      <c r="E9" s="2"/>
      <c r="F9" s="10">
        <f>+A9*C9</f>
        <v>0</v>
      </c>
    </row>
    <row r="10" spans="1:10" ht="15.75" thickBot="1" x14ac:dyDescent="0.3">
      <c r="A10" s="3"/>
      <c r="B10" s="2"/>
      <c r="C10" s="2"/>
      <c r="D10" s="2"/>
      <c r="E10" s="2"/>
      <c r="F10" s="10">
        <f>+A10*C10</f>
        <v>0</v>
      </c>
    </row>
    <row r="11" spans="1:10" ht="15.75" thickBot="1" x14ac:dyDescent="0.3">
      <c r="A11" s="10">
        <f>SUM(A6:A10)</f>
        <v>185</v>
      </c>
      <c r="B11" s="4" t="s">
        <v>6</v>
      </c>
      <c r="D11" s="2"/>
      <c r="E11" s="2"/>
      <c r="F11" s="11">
        <f>SUM(F6:F10)</f>
        <v>50875</v>
      </c>
      <c r="G11" s="19" t="s">
        <v>24</v>
      </c>
      <c r="H11" s="19"/>
      <c r="I11" s="21"/>
      <c r="J11" s="21"/>
    </row>
    <row r="12" spans="1:10" ht="15.75" thickTop="1" x14ac:dyDescent="0.25"/>
    <row r="13" spans="1:10" x14ac:dyDescent="0.25">
      <c r="C13" s="8" t="s">
        <v>18</v>
      </c>
      <c r="F13" s="15">
        <v>26</v>
      </c>
    </row>
    <row r="14" spans="1:10" x14ac:dyDescent="0.25">
      <c r="C14" s="18" t="s">
        <v>8</v>
      </c>
      <c r="D14" s="19"/>
      <c r="F14" s="10">
        <f>+F11/F13</f>
        <v>1956.7307692307693</v>
      </c>
    </row>
    <row r="15" spans="1:10" x14ac:dyDescent="0.25">
      <c r="C15" s="8"/>
      <c r="F15" s="9"/>
    </row>
    <row r="16" spans="1:10" x14ac:dyDescent="0.25">
      <c r="C16" s="8" t="s">
        <v>22</v>
      </c>
      <c r="F16" s="15">
        <v>2</v>
      </c>
    </row>
    <row r="17" spans="3:6" x14ac:dyDescent="0.25">
      <c r="C17" s="8" t="s">
        <v>20</v>
      </c>
      <c r="F17" s="16">
        <f>+F14*F16</f>
        <v>3913.4615384615386</v>
      </c>
    </row>
    <row r="18" spans="3:6" ht="15.75" thickBot="1" x14ac:dyDescent="0.3">
      <c r="C18" s="8" t="s">
        <v>19</v>
      </c>
      <c r="F18" s="17">
        <v>3201.92</v>
      </c>
    </row>
    <row r="19" spans="3:6" ht="15.75" thickTop="1" x14ac:dyDescent="0.25">
      <c r="C19" s="18" t="s">
        <v>21</v>
      </c>
      <c r="D19" s="19"/>
      <c r="F19" s="10">
        <f>+F17-F18</f>
        <v>711.54153846153849</v>
      </c>
    </row>
    <row r="20" spans="3:6" x14ac:dyDescent="0.25">
      <c r="C20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I6" sqref="I6"/>
    </sheetView>
  </sheetViews>
  <sheetFormatPr defaultRowHeight="15" x14ac:dyDescent="0.25"/>
  <cols>
    <col min="2" max="2" width="2" bestFit="1" customWidth="1"/>
    <col min="4" max="4" width="2" bestFit="1" customWidth="1"/>
    <col min="5" max="5" width="11.28515625" customWidth="1"/>
    <col min="6" max="6" width="2" bestFit="1" customWidth="1"/>
    <col min="7" max="7" width="10.5703125" style="2" bestFit="1" customWidth="1"/>
    <col min="9" max="9" width="10.5703125" customWidth="1"/>
  </cols>
  <sheetData>
    <row r="1" spans="1:11" x14ac:dyDescent="0.25">
      <c r="A1" s="1" t="s">
        <v>29</v>
      </c>
      <c r="B1" s="1"/>
    </row>
    <row r="2" spans="1:11" x14ac:dyDescent="0.25">
      <c r="G2" s="10" t="s">
        <v>16</v>
      </c>
      <c r="H2" s="14"/>
      <c r="I2" s="14"/>
    </row>
    <row r="3" spans="1:11" x14ac:dyDescent="0.25">
      <c r="A3" t="s">
        <v>7</v>
      </c>
      <c r="C3" t="s">
        <v>15</v>
      </c>
      <c r="E3" s="22" t="s">
        <v>33</v>
      </c>
      <c r="F3" s="22"/>
      <c r="G3" s="23"/>
      <c r="H3" s="22"/>
      <c r="I3" s="22"/>
      <c r="J3" s="22"/>
    </row>
    <row r="5" spans="1:11" x14ac:dyDescent="0.25">
      <c r="A5" s="6" t="s">
        <v>0</v>
      </c>
      <c r="B5" t="s">
        <v>4</v>
      </c>
      <c r="C5" s="6" t="s">
        <v>1</v>
      </c>
      <c r="D5" t="s">
        <v>4</v>
      </c>
      <c r="E5" s="6" t="s">
        <v>2</v>
      </c>
      <c r="F5" t="s">
        <v>5</v>
      </c>
      <c r="G5" s="7" t="s">
        <v>3</v>
      </c>
    </row>
    <row r="6" spans="1:11" x14ac:dyDescent="0.25">
      <c r="A6" s="15">
        <v>11</v>
      </c>
      <c r="B6" s="2"/>
      <c r="C6" s="15">
        <v>5</v>
      </c>
      <c r="D6" s="2"/>
      <c r="E6" s="15">
        <v>19</v>
      </c>
      <c r="F6" s="2"/>
      <c r="G6" s="10">
        <f>+E6*C6*A6</f>
        <v>1045</v>
      </c>
    </row>
    <row r="7" spans="1:11" x14ac:dyDescent="0.25">
      <c r="A7" s="15">
        <v>168</v>
      </c>
      <c r="B7" s="2"/>
      <c r="C7" s="15">
        <v>5.75</v>
      </c>
      <c r="D7" s="2"/>
      <c r="E7" s="15">
        <v>19</v>
      </c>
      <c r="F7" s="2"/>
      <c r="G7" s="10">
        <f>+E7*C7*A7</f>
        <v>18354</v>
      </c>
    </row>
    <row r="8" spans="1:11" x14ac:dyDescent="0.25">
      <c r="A8" s="2"/>
      <c r="B8" s="2"/>
      <c r="C8" s="2"/>
      <c r="D8" s="2"/>
      <c r="E8" s="2"/>
      <c r="F8" s="2"/>
      <c r="G8" s="10">
        <f>+E8*C8*A8</f>
        <v>0</v>
      </c>
    </row>
    <row r="9" spans="1:11" x14ac:dyDescent="0.25">
      <c r="A9" s="2"/>
      <c r="B9" s="2"/>
      <c r="C9" s="2"/>
      <c r="D9" s="2"/>
      <c r="E9" s="2"/>
      <c r="F9" s="2"/>
      <c r="G9" s="10">
        <f>+E9*C9*A9</f>
        <v>0</v>
      </c>
    </row>
    <row r="10" spans="1:11" ht="15.75" thickBot="1" x14ac:dyDescent="0.3">
      <c r="A10" s="3"/>
      <c r="B10" s="2"/>
      <c r="C10" s="2"/>
      <c r="D10" s="2"/>
      <c r="E10" s="2"/>
      <c r="F10" s="2"/>
      <c r="G10" s="13">
        <f>+E10*C10*A10</f>
        <v>0</v>
      </c>
    </row>
    <row r="11" spans="1:11" ht="15.75" thickBot="1" x14ac:dyDescent="0.3">
      <c r="A11" s="2">
        <f>SUM(A6:A10)</f>
        <v>179</v>
      </c>
      <c r="B11" s="4" t="s">
        <v>6</v>
      </c>
      <c r="D11" s="2"/>
      <c r="E11" s="2"/>
      <c r="F11" s="2"/>
      <c r="G11" s="11">
        <f>SUM(G6:G10)</f>
        <v>19399</v>
      </c>
      <c r="H11" s="19" t="s">
        <v>24</v>
      </c>
      <c r="I11" s="19"/>
      <c r="J11" s="21"/>
      <c r="K11" s="21"/>
    </row>
    <row r="12" spans="1:11" ht="15.75" thickTop="1" x14ac:dyDescent="0.25"/>
    <row r="13" spans="1:11" x14ac:dyDescent="0.25">
      <c r="C13" s="8" t="s">
        <v>9</v>
      </c>
      <c r="G13" s="15">
        <v>1308.08</v>
      </c>
    </row>
    <row r="14" spans="1:11" x14ac:dyDescent="0.25">
      <c r="C14" s="8" t="s">
        <v>10</v>
      </c>
      <c r="G14" s="15">
        <v>0</v>
      </c>
    </row>
    <row r="15" spans="1:11" x14ac:dyDescent="0.25">
      <c r="C15" s="8"/>
      <c r="G15" s="9"/>
    </row>
    <row r="16" spans="1:11" ht="15.75" thickBot="1" x14ac:dyDescent="0.3">
      <c r="C16" s="8" t="s">
        <v>11</v>
      </c>
      <c r="G16" s="11">
        <f>+G11-G13-G14</f>
        <v>18090.919999999998</v>
      </c>
    </row>
    <row r="17" spans="3:8" ht="15.75" thickTop="1" x14ac:dyDescent="0.25">
      <c r="C17" s="8"/>
    </row>
    <row r="18" spans="3:8" x14ac:dyDescent="0.25">
      <c r="C18" s="8" t="s">
        <v>12</v>
      </c>
      <c r="G18" s="15">
        <v>24</v>
      </c>
      <c r="H18" t="s">
        <v>14</v>
      </c>
    </row>
    <row r="19" spans="3:8" x14ac:dyDescent="0.25">
      <c r="C19" s="8"/>
      <c r="G19" s="9"/>
    </row>
    <row r="20" spans="3:8" x14ac:dyDescent="0.25">
      <c r="C20" s="19" t="s">
        <v>8</v>
      </c>
      <c r="D20" s="19"/>
      <c r="E20" s="19"/>
      <c r="G20" s="12">
        <f>+G16/G18</f>
        <v>753.7883333333333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3" sqref="A3"/>
    </sheetView>
  </sheetViews>
  <sheetFormatPr defaultRowHeight="15" x14ac:dyDescent="0.25"/>
  <cols>
    <col min="2" max="2" width="2" bestFit="1" customWidth="1"/>
    <col min="3" max="3" width="20.42578125" customWidth="1"/>
    <col min="4" max="4" width="2" bestFit="1" customWidth="1"/>
    <col min="5" max="5" width="10.5703125" style="2" bestFit="1" customWidth="1"/>
    <col min="7" max="7" width="11.140625" customWidth="1"/>
  </cols>
  <sheetData>
    <row r="1" spans="1:9" x14ac:dyDescent="0.25">
      <c r="A1" s="1" t="s">
        <v>29</v>
      </c>
      <c r="B1" s="1"/>
      <c r="E1"/>
      <c r="G1" s="2"/>
    </row>
    <row r="2" spans="1:9" x14ac:dyDescent="0.25">
      <c r="E2"/>
      <c r="G2" s="10" t="s">
        <v>16</v>
      </c>
      <c r="H2" s="14"/>
      <c r="I2" s="14"/>
    </row>
    <row r="3" spans="1:9" x14ac:dyDescent="0.25">
      <c r="A3" t="s">
        <v>7</v>
      </c>
      <c r="C3" t="s">
        <v>31</v>
      </c>
      <c r="E3" s="22" t="s">
        <v>34</v>
      </c>
      <c r="F3" s="22"/>
      <c r="G3" s="23"/>
      <c r="H3" s="22"/>
    </row>
    <row r="5" spans="1:9" x14ac:dyDescent="0.25">
      <c r="A5" s="6" t="s">
        <v>0</v>
      </c>
      <c r="B5" t="s">
        <v>4</v>
      </c>
      <c r="C5" s="5" t="s">
        <v>13</v>
      </c>
      <c r="D5" t="s">
        <v>5</v>
      </c>
      <c r="E5" s="7" t="s">
        <v>3</v>
      </c>
    </row>
    <row r="6" spans="1:9" x14ac:dyDescent="0.25">
      <c r="A6" s="15">
        <v>11</v>
      </c>
      <c r="B6" s="2"/>
      <c r="C6" s="15">
        <v>325</v>
      </c>
      <c r="D6" s="2"/>
      <c r="E6" s="10">
        <f>+C6*A6</f>
        <v>3575</v>
      </c>
    </row>
    <row r="7" spans="1:9" x14ac:dyDescent="0.25">
      <c r="A7" s="15">
        <v>168</v>
      </c>
      <c r="B7" s="2"/>
      <c r="C7" s="15">
        <v>350</v>
      </c>
      <c r="D7" s="2"/>
      <c r="E7" s="10">
        <f>+C7*A7</f>
        <v>58800</v>
      </c>
    </row>
    <row r="8" spans="1:9" x14ac:dyDescent="0.25">
      <c r="A8" s="2"/>
      <c r="B8" s="2"/>
      <c r="C8" s="2"/>
      <c r="D8" s="2"/>
      <c r="E8" s="10">
        <f>+C8*A8</f>
        <v>0</v>
      </c>
    </row>
    <row r="9" spans="1:9" x14ac:dyDescent="0.25">
      <c r="A9" s="2"/>
      <c r="B9" s="2"/>
      <c r="C9" s="2"/>
      <c r="D9" s="2"/>
      <c r="E9" s="10">
        <f>+C9*A9</f>
        <v>0</v>
      </c>
    </row>
    <row r="10" spans="1:9" ht="15.75" thickBot="1" x14ac:dyDescent="0.3">
      <c r="A10" s="3"/>
      <c r="B10" s="2"/>
      <c r="C10" s="2"/>
      <c r="D10" s="2"/>
      <c r="E10" s="10">
        <f>+C10*A10</f>
        <v>0</v>
      </c>
    </row>
    <row r="11" spans="1:9" ht="15.75" thickBot="1" x14ac:dyDescent="0.3">
      <c r="A11" s="2">
        <f>SUM(A6:A10)</f>
        <v>179</v>
      </c>
      <c r="B11" s="4" t="s">
        <v>6</v>
      </c>
      <c r="D11" s="2"/>
      <c r="E11" s="11">
        <f>SUM(E6:E10)</f>
        <v>62375</v>
      </c>
      <c r="F11" s="19" t="s">
        <v>24</v>
      </c>
      <c r="G11" s="19"/>
      <c r="H11" s="21"/>
      <c r="I11" s="21"/>
    </row>
    <row r="12" spans="1:9" ht="15.75" thickTop="1" x14ac:dyDescent="0.25"/>
    <row r="13" spans="1:9" x14ac:dyDescent="0.25">
      <c r="B13" s="8" t="s">
        <v>9</v>
      </c>
      <c r="E13" s="15">
        <v>4475</v>
      </c>
    </row>
    <row r="14" spans="1:9" x14ac:dyDescent="0.25">
      <c r="B14" s="8" t="s">
        <v>10</v>
      </c>
      <c r="E14" s="15">
        <v>0</v>
      </c>
    </row>
    <row r="15" spans="1:9" x14ac:dyDescent="0.25">
      <c r="B15" s="8"/>
      <c r="E15" s="9"/>
    </row>
    <row r="16" spans="1:9" ht="15.75" thickBot="1" x14ac:dyDescent="0.3">
      <c r="B16" s="8" t="s">
        <v>11</v>
      </c>
      <c r="E16" s="11">
        <f>+E11-E13-E14</f>
        <v>57900</v>
      </c>
    </row>
    <row r="17" spans="2:6" ht="15.75" thickTop="1" x14ac:dyDescent="0.25">
      <c r="B17" s="8"/>
    </row>
    <row r="18" spans="2:6" x14ac:dyDescent="0.25">
      <c r="B18" s="8" t="s">
        <v>12</v>
      </c>
      <c r="E18" s="15">
        <v>24</v>
      </c>
      <c r="F18" t="s">
        <v>14</v>
      </c>
    </row>
    <row r="19" spans="2:6" x14ac:dyDescent="0.25">
      <c r="B19" s="8"/>
      <c r="E19" s="20"/>
    </row>
    <row r="20" spans="2:6" x14ac:dyDescent="0.25">
      <c r="B20" s="19" t="s">
        <v>8</v>
      </c>
      <c r="C20" s="19"/>
      <c r="E20" s="12">
        <f>+E16/E18</f>
        <v>2412.5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F7" sqref="F7"/>
    </sheetView>
  </sheetViews>
  <sheetFormatPr defaultRowHeight="15" x14ac:dyDescent="0.25"/>
  <cols>
    <col min="2" max="2" width="2" bestFit="1" customWidth="1"/>
    <col min="4" max="4" width="2" bestFit="1" customWidth="1"/>
    <col min="5" max="5" width="21.85546875" customWidth="1"/>
    <col min="6" max="6" width="19.28515625" customWidth="1"/>
    <col min="7" max="7" width="10.5703125" style="2" bestFit="1" customWidth="1"/>
    <col min="8" max="8" width="9.5703125" bestFit="1" customWidth="1"/>
    <col min="9" max="9" width="10.7109375" customWidth="1"/>
  </cols>
  <sheetData>
    <row r="1" spans="1:11" x14ac:dyDescent="0.25">
      <c r="A1" s="1" t="s">
        <v>50</v>
      </c>
      <c r="B1" s="1"/>
    </row>
    <row r="2" spans="1:11" x14ac:dyDescent="0.25">
      <c r="F2" s="33" t="s">
        <v>52</v>
      </c>
      <c r="G2" s="10" t="s">
        <v>16</v>
      </c>
      <c r="H2" s="14"/>
      <c r="I2" s="14"/>
    </row>
    <row r="3" spans="1:11" x14ac:dyDescent="0.25">
      <c r="A3" t="s">
        <v>7</v>
      </c>
      <c r="C3" t="s">
        <v>15</v>
      </c>
      <c r="E3" s="22" t="s">
        <v>35</v>
      </c>
      <c r="F3" s="22"/>
      <c r="G3" s="23"/>
      <c r="H3" s="22"/>
      <c r="I3" s="22"/>
      <c r="J3" s="22"/>
    </row>
    <row r="5" spans="1:11" x14ac:dyDescent="0.25">
      <c r="A5" s="6" t="s">
        <v>0</v>
      </c>
      <c r="B5" t="s">
        <v>4</v>
      </c>
      <c r="C5" s="6" t="s">
        <v>1</v>
      </c>
      <c r="D5" t="s">
        <v>4</v>
      </c>
      <c r="E5" s="6" t="s">
        <v>2</v>
      </c>
      <c r="F5" s="5" t="s">
        <v>5</v>
      </c>
      <c r="G5" s="7" t="s">
        <v>3</v>
      </c>
    </row>
    <row r="6" spans="1:11" x14ac:dyDescent="0.25">
      <c r="A6" s="15">
        <v>11</v>
      </c>
      <c r="B6" s="2"/>
      <c r="C6" s="15">
        <v>5</v>
      </c>
      <c r="D6" s="2"/>
      <c r="E6" s="15">
        <v>19</v>
      </c>
      <c r="F6" s="2"/>
      <c r="G6" s="10">
        <f>+E6*C6*A6</f>
        <v>1045</v>
      </c>
    </row>
    <row r="7" spans="1:11" x14ac:dyDescent="0.25">
      <c r="A7" s="15">
        <v>4</v>
      </c>
      <c r="B7" s="2"/>
      <c r="C7" s="15">
        <v>5.75</v>
      </c>
      <c r="D7" s="2"/>
      <c r="E7" s="15">
        <v>19</v>
      </c>
      <c r="F7" s="2"/>
      <c r="G7" s="10">
        <f>+E7*C7*A7</f>
        <v>437</v>
      </c>
      <c r="H7" s="24"/>
    </row>
    <row r="8" spans="1:11" x14ac:dyDescent="0.25">
      <c r="A8" s="15">
        <v>164</v>
      </c>
      <c r="B8" s="2"/>
      <c r="C8" s="15">
        <v>5.75</v>
      </c>
      <c r="D8" s="2"/>
      <c r="E8" s="15">
        <v>19</v>
      </c>
      <c r="F8" s="2"/>
      <c r="G8" s="10">
        <f>+E8*C8*A8</f>
        <v>17917</v>
      </c>
    </row>
    <row r="9" spans="1:11" x14ac:dyDescent="0.25">
      <c r="A9" s="2"/>
      <c r="B9" s="2"/>
      <c r="C9" s="2"/>
      <c r="D9" s="2"/>
      <c r="E9" s="2"/>
      <c r="F9" s="2"/>
      <c r="G9" s="10">
        <f>+E9*C9*A9</f>
        <v>0</v>
      </c>
    </row>
    <row r="10" spans="1:11" ht="15.75" thickBot="1" x14ac:dyDescent="0.3">
      <c r="A10" s="3"/>
      <c r="B10" s="2"/>
      <c r="C10" s="2"/>
      <c r="D10" s="2"/>
      <c r="E10" s="2"/>
      <c r="F10" s="2"/>
      <c r="G10" s="13">
        <f>+E10*C10*A10</f>
        <v>0</v>
      </c>
    </row>
    <row r="11" spans="1:11" ht="15.75" thickBot="1" x14ac:dyDescent="0.3">
      <c r="A11" s="10">
        <f>SUM(A6:A10)</f>
        <v>179</v>
      </c>
      <c r="B11" s="4" t="s">
        <v>6</v>
      </c>
      <c r="D11" s="2"/>
      <c r="E11" s="2"/>
      <c r="F11" s="2"/>
      <c r="G11" s="11">
        <f>ROUND(SUM(G6:G10),2)</f>
        <v>19399</v>
      </c>
      <c r="H11" s="19" t="s">
        <v>24</v>
      </c>
      <c r="I11" s="19"/>
      <c r="J11" s="21"/>
      <c r="K11" s="21"/>
    </row>
    <row r="12" spans="1:11" ht="15.75" thickTop="1" x14ac:dyDescent="0.25"/>
    <row r="13" spans="1:11" x14ac:dyDescent="0.25">
      <c r="C13" s="8" t="s">
        <v>36</v>
      </c>
      <c r="G13" s="15">
        <v>-1308.08</v>
      </c>
    </row>
    <row r="14" spans="1:11" x14ac:dyDescent="0.25">
      <c r="C14" s="25" t="s">
        <v>37</v>
      </c>
      <c r="D14" s="21"/>
      <c r="E14" s="21"/>
      <c r="G14" s="10">
        <f>+G11+G13</f>
        <v>18090.919999999998</v>
      </c>
    </row>
    <row r="15" spans="1:11" x14ac:dyDescent="0.25">
      <c r="C15" s="8"/>
      <c r="G15" s="9"/>
    </row>
    <row r="16" spans="1:11" x14ac:dyDescent="0.25">
      <c r="C16" s="8" t="s">
        <v>38</v>
      </c>
      <c r="G16" s="15">
        <v>24</v>
      </c>
    </row>
    <row r="17" spans="3:7" x14ac:dyDescent="0.25">
      <c r="C17" s="8" t="s">
        <v>46</v>
      </c>
      <c r="G17" s="16">
        <f>ROUND(+G14/G16,2)</f>
        <v>753.79</v>
      </c>
    </row>
    <row r="18" spans="3:7" ht="15.75" thickBot="1" x14ac:dyDescent="0.3">
      <c r="C18" s="8" t="s">
        <v>39</v>
      </c>
      <c r="G18" s="17">
        <v>-654.04</v>
      </c>
    </row>
    <row r="19" spans="3:7" ht="15.75" thickTop="1" x14ac:dyDescent="0.25">
      <c r="C19" s="8" t="s">
        <v>40</v>
      </c>
      <c r="G19" s="10">
        <f>+G17+G18</f>
        <v>99.75</v>
      </c>
    </row>
    <row r="20" spans="3:7" x14ac:dyDescent="0.25">
      <c r="C20" s="8"/>
      <c r="F20" s="6" t="s">
        <v>49</v>
      </c>
      <c r="G20" s="20"/>
    </row>
    <row r="21" spans="3:7" x14ac:dyDescent="0.25">
      <c r="C21" s="8"/>
      <c r="E21" t="s">
        <v>41</v>
      </c>
      <c r="F21" s="6" t="s">
        <v>42</v>
      </c>
      <c r="G21" s="20"/>
    </row>
    <row r="22" spans="3:7" x14ac:dyDescent="0.25">
      <c r="C22" s="8"/>
      <c r="E22" s="31">
        <v>3.9340000000000002</v>
      </c>
      <c r="F22" s="32">
        <v>10</v>
      </c>
      <c r="G22" s="28">
        <f>+E22/F22</f>
        <v>0.39340000000000003</v>
      </c>
    </row>
    <row r="23" spans="3:7" x14ac:dyDescent="0.25">
      <c r="C23" s="25"/>
      <c r="D23" s="21"/>
      <c r="E23" s="21"/>
      <c r="F23" s="27" t="s">
        <v>47</v>
      </c>
      <c r="G23" s="29">
        <f>+G19*G22</f>
        <v>39.24165</v>
      </c>
    </row>
    <row r="25" spans="3:7" x14ac:dyDescent="0.25">
      <c r="F25" s="26" t="s">
        <v>45</v>
      </c>
      <c r="G25" s="29">
        <f>+G11</f>
        <v>19399</v>
      </c>
    </row>
    <row r="26" spans="3:7" x14ac:dyDescent="0.25">
      <c r="F26" s="6" t="s">
        <v>36</v>
      </c>
      <c r="G26" s="29">
        <f>+G13</f>
        <v>-1308.08</v>
      </c>
    </row>
    <row r="27" spans="3:7" x14ac:dyDescent="0.25">
      <c r="F27" s="6" t="s">
        <v>43</v>
      </c>
      <c r="G27" s="28">
        <f>+G23*-1</f>
        <v>-39.24165</v>
      </c>
    </row>
    <row r="28" spans="3:7" x14ac:dyDescent="0.25">
      <c r="F28" s="6" t="s">
        <v>44</v>
      </c>
      <c r="G28" s="29">
        <f>+G25+G26+G27</f>
        <v>18051.678349999998</v>
      </c>
    </row>
    <row r="29" spans="3:7" ht="15.75" thickBot="1" x14ac:dyDescent="0.3">
      <c r="F29" s="6" t="s">
        <v>38</v>
      </c>
      <c r="G29" s="30">
        <f>+G16</f>
        <v>24</v>
      </c>
    </row>
    <row r="30" spans="3:7" ht="15.75" thickTop="1" x14ac:dyDescent="0.25">
      <c r="E30" s="27"/>
      <c r="F30" s="27" t="s">
        <v>48</v>
      </c>
      <c r="G30" s="29">
        <f>+G28/G29</f>
        <v>752.15326458333323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1-Hourly-NoRetro</vt:lpstr>
      <vt:lpstr>Daily-NoRetro</vt:lpstr>
      <vt:lpstr>2-Hourly-RetroSpread</vt:lpstr>
      <vt:lpstr>Daily-RetroSpread</vt:lpstr>
      <vt:lpstr>3-Hourly-Retro</vt:lpstr>
      <vt:lpstr>Daily-Retro</vt:lpstr>
      <vt:lpstr>4-Hrly-RetroSpreadMidPayPeriod</vt:lpstr>
      <vt:lpstr>Daily-RetroSpreadMidPayPeriod</vt:lpstr>
      <vt:lpstr>5-Hrly-MidContractRetroMidPP</vt:lpstr>
      <vt:lpstr>Daily-MidContractRetroMidPP</vt:lpstr>
      <vt:lpstr>'1-Hourly-NoRetro'!Print_Area</vt:lpstr>
      <vt:lpstr>'Daily-NoRetro'!Print_Area</vt:lpstr>
    </vt:vector>
  </TitlesOfParts>
  <Company>NorthWest Ohio Computer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Schmucker</dc:creator>
  <cp:lastModifiedBy>Stephanie Schmucker</cp:lastModifiedBy>
  <cp:lastPrinted>2022-01-19T14:36:53Z</cp:lastPrinted>
  <dcterms:created xsi:type="dcterms:W3CDTF">2022-01-19T14:08:59Z</dcterms:created>
  <dcterms:modified xsi:type="dcterms:W3CDTF">2023-10-19T14:28:24Z</dcterms:modified>
</cp:coreProperties>
</file>