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rosch\Documents\EMIS Alliance\EA CTE FTE\EA FY23 CTE FTE\"/>
    </mc:Choice>
  </mc:AlternateContent>
  <xr:revisionPtr revIDLastSave="0" documentId="13_ncr:1_{284BA526-0D16-463C-A40E-DD98F0BE4A90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(CTEA-001) CTE Student Er00055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1" l="1"/>
  <c r="L23" i="1"/>
  <c r="L2" i="1"/>
  <c r="L15" i="1"/>
  <c r="L14" i="1"/>
  <c r="L13" i="1"/>
  <c r="L11" i="1"/>
  <c r="L21" i="1"/>
  <c r="L20" i="1"/>
  <c r="L19" i="1"/>
  <c r="L18" i="1"/>
  <c r="L17" i="1"/>
  <c r="L16" i="1"/>
  <c r="L12" i="1"/>
  <c r="L6" i="1"/>
  <c r="L5" i="1"/>
  <c r="L4" i="1"/>
  <c r="L3" i="1"/>
  <c r="R10" i="1"/>
  <c r="P10" i="1"/>
  <c r="O10" i="1"/>
  <c r="N10" i="1"/>
  <c r="M10" i="1"/>
  <c r="L10" i="1"/>
  <c r="J10" i="1"/>
  <c r="R9" i="1"/>
  <c r="P9" i="1"/>
  <c r="O9" i="1"/>
  <c r="N9" i="1"/>
  <c r="M9" i="1"/>
  <c r="L9" i="1"/>
  <c r="J9" i="1"/>
  <c r="R8" i="1"/>
  <c r="P8" i="1"/>
  <c r="O8" i="1"/>
  <c r="N8" i="1"/>
  <c r="M8" i="1"/>
  <c r="L8" i="1"/>
  <c r="J8" i="1"/>
  <c r="R7" i="1"/>
  <c r="P7" i="1"/>
  <c r="O7" i="1"/>
  <c r="N7" i="1"/>
  <c r="M7" i="1"/>
  <c r="L7" i="1"/>
  <c r="J7" i="1"/>
  <c r="R25" i="1"/>
  <c r="P25" i="1"/>
  <c r="O25" i="1"/>
  <c r="N25" i="1"/>
  <c r="M25" i="1"/>
  <c r="J25" i="1"/>
  <c r="R24" i="1"/>
  <c r="P24" i="1"/>
  <c r="O24" i="1"/>
  <c r="N24" i="1"/>
  <c r="M24" i="1"/>
  <c r="J24" i="1"/>
  <c r="R22" i="1"/>
  <c r="P22" i="1"/>
  <c r="O22" i="1"/>
  <c r="N22" i="1"/>
  <c r="M22" i="1"/>
  <c r="J22" i="1"/>
  <c r="R21" i="1"/>
  <c r="P21" i="1"/>
  <c r="O21" i="1"/>
  <c r="N21" i="1"/>
  <c r="M21" i="1"/>
  <c r="J21" i="1"/>
  <c r="R20" i="1"/>
  <c r="P20" i="1"/>
  <c r="O20" i="1"/>
  <c r="N20" i="1"/>
  <c r="M20" i="1"/>
  <c r="J20" i="1"/>
  <c r="R19" i="1"/>
  <c r="P19" i="1"/>
  <c r="O19" i="1"/>
  <c r="N19" i="1"/>
  <c r="M19" i="1"/>
  <c r="J19" i="1"/>
  <c r="R18" i="1"/>
  <c r="P18" i="1"/>
  <c r="O18" i="1"/>
  <c r="N18" i="1"/>
  <c r="M18" i="1"/>
  <c r="J18" i="1"/>
  <c r="R17" i="1"/>
  <c r="P17" i="1"/>
  <c r="O17" i="1"/>
  <c r="N17" i="1"/>
  <c r="M17" i="1"/>
  <c r="J17" i="1"/>
  <c r="R16" i="1"/>
  <c r="P16" i="1"/>
  <c r="O16" i="1"/>
  <c r="N16" i="1"/>
  <c r="M16" i="1"/>
  <c r="J16" i="1"/>
  <c r="R15" i="1"/>
  <c r="P15" i="1"/>
  <c r="O15" i="1"/>
  <c r="N15" i="1"/>
  <c r="M15" i="1"/>
  <c r="J15" i="1"/>
  <c r="R14" i="1"/>
  <c r="P14" i="1"/>
  <c r="O14" i="1"/>
  <c r="N14" i="1"/>
  <c r="M14" i="1"/>
  <c r="J14" i="1"/>
  <c r="R13" i="1"/>
  <c r="P13" i="1"/>
  <c r="O13" i="1"/>
  <c r="N13" i="1"/>
  <c r="M13" i="1"/>
  <c r="J13" i="1"/>
  <c r="R12" i="1"/>
  <c r="P12" i="1"/>
  <c r="O12" i="1"/>
  <c r="N12" i="1"/>
  <c r="M12" i="1"/>
  <c r="J12" i="1"/>
  <c r="R11" i="1"/>
  <c r="P11" i="1"/>
  <c r="O11" i="1"/>
  <c r="N11" i="1"/>
  <c r="M11" i="1"/>
  <c r="J11" i="1"/>
  <c r="R6" i="1"/>
  <c r="P6" i="1"/>
  <c r="O6" i="1"/>
  <c r="N6" i="1"/>
  <c r="M6" i="1"/>
  <c r="R5" i="1"/>
  <c r="P5" i="1"/>
  <c r="O5" i="1"/>
  <c r="N5" i="1"/>
  <c r="M5" i="1"/>
  <c r="R4" i="1"/>
  <c r="P4" i="1"/>
  <c r="O4" i="1"/>
  <c r="N4" i="1"/>
  <c r="M4" i="1"/>
  <c r="R3" i="1"/>
  <c r="P3" i="1"/>
  <c r="O3" i="1"/>
  <c r="N3" i="1"/>
  <c r="M3" i="1"/>
  <c r="M2" i="1"/>
  <c r="N2" i="1"/>
  <c r="O2" i="1"/>
  <c r="P2" i="1"/>
  <c r="R2" i="1"/>
  <c r="J23" i="1"/>
  <c r="M23" i="1"/>
  <c r="N23" i="1"/>
  <c r="O23" i="1"/>
  <c r="P23" i="1"/>
  <c r="R23" i="1"/>
</calcChain>
</file>

<file path=xl/sharedStrings.xml><?xml version="1.0" encoding="utf-8"?>
<sst xmlns="http://schemas.openxmlformats.org/spreadsheetml/2006/main" count="279" uniqueCount="69">
  <si>
    <t>RPT DEST IRN</t>
  </si>
  <si>
    <t>RESULT CODE</t>
  </si>
  <si>
    <t>RESULT CODE DESCR</t>
  </si>
  <si>
    <t>SEVERITY CODE</t>
  </si>
  <si>
    <t>SSID</t>
  </si>
  <si>
    <t>EmisId</t>
  </si>
  <si>
    <t>LastName</t>
  </si>
  <si>
    <t>FirstName</t>
  </si>
  <si>
    <t>MiddleName</t>
  </si>
  <si>
    <t>SUBJCT CODE</t>
  </si>
  <si>
    <t>SUBJCT DESCR</t>
  </si>
  <si>
    <t>LOCAL CLASSRM CODE</t>
  </si>
  <si>
    <t>COURSE ENRL START DATE</t>
  </si>
  <si>
    <t>COURSE ENRL END DATE</t>
  </si>
  <si>
    <t>COURSE START DATE</t>
  </si>
  <si>
    <t>COURSE END DATE</t>
  </si>
  <si>
    <t>LEGAL DIST OF RES IRN</t>
  </si>
  <si>
    <t>STATE EQUIV GRADE LEVEL CODE</t>
  </si>
  <si>
    <t>SC0001</t>
  </si>
  <si>
    <t>CBI student not coded as disadvantaged</t>
  </si>
  <si>
    <t>F</t>
  </si>
  <si>
    <t>SC0019</t>
  </si>
  <si>
    <t>Negative CTE FTE</t>
  </si>
  <si>
    <t>Career Based Intervention</t>
  </si>
  <si>
    <t>SC0003</t>
  </si>
  <si>
    <t>Grade level not valid for curriculum code</t>
  </si>
  <si>
    <t>PT8943521</t>
  </si>
  <si>
    <t>SC0013</t>
  </si>
  <si>
    <t>Grade level not valid for curriculum code VM</t>
  </si>
  <si>
    <t>BJ3723458</t>
  </si>
  <si>
    <t>Aviation</t>
  </si>
  <si>
    <t>Career Connections</t>
  </si>
  <si>
    <t>Pre-Engineering Technologies (Middle Level)</t>
  </si>
  <si>
    <t>SC0014</t>
  </si>
  <si>
    <t>Course CTE FTE is higher than student regular FTE</t>
  </si>
  <si>
    <t>CBI Workplace Learning</t>
  </si>
  <si>
    <t>SC0015</t>
  </si>
  <si>
    <t>Student CTE FTE is higher than student regular FTE</t>
  </si>
  <si>
    <t>SC0017</t>
  </si>
  <si>
    <t>Student has a non-fundable FTE fund pattern code</t>
  </si>
  <si>
    <t>VH3888200</t>
  </si>
  <si>
    <t>Health, Safety and Nutrition</t>
  </si>
  <si>
    <t>SC0020</t>
  </si>
  <si>
    <t>Grade Level Not Valid For Senior Only Industry Credential Subject Code</t>
  </si>
  <si>
    <t>International Association for Six Sigma Certification (IASSC) - Lean</t>
  </si>
  <si>
    <t>Leadership Excellence - Student</t>
  </si>
  <si>
    <t>TRAD IRN</t>
  </si>
  <si>
    <t>SC0006</t>
  </si>
  <si>
    <t>VP course does not have a valid curriculum code</t>
  </si>
  <si>
    <t>Fundamentals of Business and Administrative Services</t>
  </si>
  <si>
    <t>BV5646319</t>
  </si>
  <si>
    <t>VJ1973209</t>
  </si>
  <si>
    <t>LN1867982</t>
  </si>
  <si>
    <t>NN9163814</t>
  </si>
  <si>
    <t>PN3274235</t>
  </si>
  <si>
    <t>TN1891942</t>
  </si>
  <si>
    <t>TJ8846604</t>
  </si>
  <si>
    <t>TJ6286488</t>
  </si>
  <si>
    <t>TF2406406</t>
  </si>
  <si>
    <t>VV6750591</t>
  </si>
  <si>
    <t>VD4849392</t>
  </si>
  <si>
    <t>VD1553762</t>
  </si>
  <si>
    <t>HZ2002684</t>
  </si>
  <si>
    <t>EMIS ID</t>
  </si>
  <si>
    <t xml:space="preserve">Middle   </t>
  </si>
  <si>
    <t>First</t>
  </si>
  <si>
    <t>Last</t>
  </si>
  <si>
    <t>FHT-LTX TFN 2-04</t>
  </si>
  <si>
    <t>FHT-LTX TFN2-04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</si>
</sst>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workbookViewId="0">
      <selection activeCell="M28" sqref="M28"/>
    </sheetView>
  </sheetViews>
  <sheetFormatPr defaultRowHeight="15.05" x14ac:dyDescent="0.3"/>
  <sheetData>
    <row r="1" spans="1:1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9" x14ac:dyDescent="0.3">
      <c r="A2" t="s">
        <v>46</v>
      </c>
      <c r="B2" t="s">
        <v>18</v>
      </c>
      <c r="C2" t="s">
        <v>19</v>
      </c>
      <c r="D2" t="s">
        <v>20</v>
      </c>
      <c r="E2" t="s">
        <v>50</v>
      </c>
      <c r="F2" t="s">
        <v>63</v>
      </c>
      <c r="G2" t="s">
        <v>66</v>
      </c>
      <c r="H2" t="s">
        <v>65</v>
      </c>
      <c r="I2" t="s">
        <v>64</v>
      </c>
      <c r="L2" t="str">
        <f>"0006680DBJB8BDBTB000"</f>
        <v>0006680DBJB8BDBTB000</v>
      </c>
      <c r="M2" t="str">
        <f>"2023-02-21 00:00:00.0"</f>
        <v>2023-02-21 00:00:00.0</v>
      </c>
      <c r="N2" t="str">
        <f>"2023-05-26 00:00:00.0"</f>
        <v>2023-05-26 00:00:00.0</v>
      </c>
      <c r="O2" t="str">
        <f>"2022-08-17 00:00:00.0"</f>
        <v>2022-08-17 00:00:00.0</v>
      </c>
      <c r="P2" t="str">
        <f>"2023-05-26 00:00:00.0"</f>
        <v>2023-05-26 00:00:00.0</v>
      </c>
      <c r="Q2" t="s">
        <v>46</v>
      </c>
      <c r="R2" t="str">
        <f>"07"</f>
        <v>07</v>
      </c>
    </row>
    <row r="3" spans="1:19" x14ac:dyDescent="0.3">
      <c r="A3" t="s">
        <v>46</v>
      </c>
      <c r="B3" t="s">
        <v>24</v>
      </c>
      <c r="C3" t="s">
        <v>25</v>
      </c>
      <c r="D3" t="s">
        <v>20</v>
      </c>
      <c r="E3" t="s">
        <v>52</v>
      </c>
      <c r="F3" t="s">
        <v>63</v>
      </c>
      <c r="G3" t="s">
        <v>66</v>
      </c>
      <c r="H3" t="s">
        <v>65</v>
      </c>
      <c r="I3" t="s">
        <v>64</v>
      </c>
      <c r="L3" t="str">
        <f>"24646666000600000000"</f>
        <v>24646666000600000000</v>
      </c>
      <c r="M3" t="str">
        <f>"2022-08-22 00:00:00.0"</f>
        <v>2022-08-22 00:00:00.0</v>
      </c>
      <c r="N3" t="str">
        <f>"2023-05-26 00:00:00.0"</f>
        <v>2023-05-26 00:00:00.0</v>
      </c>
      <c r="O3" t="str">
        <f>"2022-08-22 00:00:00.0"</f>
        <v>2022-08-22 00:00:00.0</v>
      </c>
      <c r="P3" t="str">
        <f>"2023-05-26 00:00:00.0"</f>
        <v>2023-05-26 00:00:00.0</v>
      </c>
      <c r="Q3" t="s">
        <v>46</v>
      </c>
      <c r="R3" t="str">
        <f>"05"</f>
        <v>05</v>
      </c>
    </row>
    <row r="4" spans="1:19" x14ac:dyDescent="0.3">
      <c r="A4" t="s">
        <v>46</v>
      </c>
      <c r="B4" t="s">
        <v>24</v>
      </c>
      <c r="C4" t="s">
        <v>25</v>
      </c>
      <c r="D4" t="s">
        <v>20</v>
      </c>
      <c r="E4" t="s">
        <v>26</v>
      </c>
      <c r="F4" t="s">
        <v>63</v>
      </c>
      <c r="G4" t="s">
        <v>66</v>
      </c>
      <c r="H4" t="s">
        <v>65</v>
      </c>
      <c r="I4" t="s">
        <v>64</v>
      </c>
      <c r="L4" t="str">
        <f>"24646646000400000000"</f>
        <v>24646646000400000000</v>
      </c>
      <c r="M4" t="str">
        <f>"2022-08-22 00:00:00.0"</f>
        <v>2022-08-22 00:00:00.0</v>
      </c>
      <c r="N4" t="str">
        <f>"2023-05-26 00:00:00.0"</f>
        <v>2023-05-26 00:00:00.0</v>
      </c>
      <c r="O4" t="str">
        <f>"2022-08-22 00:00:00.0"</f>
        <v>2022-08-22 00:00:00.0</v>
      </c>
      <c r="P4" t="str">
        <f>"2023-05-26 00:00:00.0"</f>
        <v>2023-05-26 00:00:00.0</v>
      </c>
      <c r="Q4" t="s">
        <v>46</v>
      </c>
      <c r="R4" t="str">
        <f>"04"</f>
        <v>04</v>
      </c>
    </row>
    <row r="5" spans="1:19" x14ac:dyDescent="0.3">
      <c r="A5" t="s">
        <v>46</v>
      </c>
      <c r="B5" t="s">
        <v>24</v>
      </c>
      <c r="C5" t="s">
        <v>25</v>
      </c>
      <c r="D5" t="s">
        <v>20</v>
      </c>
      <c r="E5" t="s">
        <v>55</v>
      </c>
      <c r="F5" t="s">
        <v>63</v>
      </c>
      <c r="G5" t="s">
        <v>66</v>
      </c>
      <c r="H5" t="s">
        <v>65</v>
      </c>
      <c r="I5" t="s">
        <v>64</v>
      </c>
      <c r="L5" t="str">
        <f>"24646646002200000000"</f>
        <v>24646646002200000000</v>
      </c>
      <c r="M5" t="str">
        <f>"2023-02-16 00:00:00.0"</f>
        <v>2023-02-16 00:00:00.0</v>
      </c>
      <c r="N5" t="str">
        <f>"2023-05-26 00:00:00.0"</f>
        <v>2023-05-26 00:00:00.0</v>
      </c>
      <c r="O5" t="str">
        <f>"2022-08-22 00:00:00.0"</f>
        <v>2022-08-22 00:00:00.0</v>
      </c>
      <c r="P5" t="str">
        <f>"2023-05-26 00:00:00.0"</f>
        <v>2023-05-26 00:00:00.0</v>
      </c>
      <c r="Q5" t="s">
        <v>46</v>
      </c>
      <c r="R5" t="str">
        <f>"04"</f>
        <v>04</v>
      </c>
    </row>
    <row r="6" spans="1:19" x14ac:dyDescent="0.3">
      <c r="A6" t="s">
        <v>46</v>
      </c>
      <c r="B6" t="s">
        <v>24</v>
      </c>
      <c r="C6" t="s">
        <v>25</v>
      </c>
      <c r="D6" t="s">
        <v>20</v>
      </c>
      <c r="E6" t="s">
        <v>53</v>
      </c>
      <c r="F6" t="s">
        <v>63</v>
      </c>
      <c r="G6" t="s">
        <v>66</v>
      </c>
      <c r="H6" t="s">
        <v>65</v>
      </c>
      <c r="I6" t="s">
        <v>64</v>
      </c>
      <c r="L6" t="str">
        <f>"24646646000400000000"</f>
        <v>24646646000400000000</v>
      </c>
      <c r="M6" t="str">
        <f>"2022-08-22 00:00:00.0"</f>
        <v>2022-08-22 00:00:00.0</v>
      </c>
      <c r="N6" t="str">
        <f>"2023-05-26 00:00:00.0"</f>
        <v>2023-05-26 00:00:00.0</v>
      </c>
      <c r="O6" t="str">
        <f>"2022-08-22 00:00:00.0"</f>
        <v>2022-08-22 00:00:00.0</v>
      </c>
      <c r="P6" t="str">
        <f>"2023-05-26 00:00:00.0"</f>
        <v>2023-05-26 00:00:00.0</v>
      </c>
      <c r="Q6" t="s">
        <v>46</v>
      </c>
      <c r="R6" t="str">
        <f>"03"</f>
        <v>03</v>
      </c>
    </row>
    <row r="7" spans="1:19" x14ac:dyDescent="0.3">
      <c r="A7" t="s">
        <v>46</v>
      </c>
      <c r="B7" t="s">
        <v>47</v>
      </c>
      <c r="C7" t="s">
        <v>48</v>
      </c>
      <c r="D7" t="s">
        <v>20</v>
      </c>
      <c r="E7" t="s">
        <v>56</v>
      </c>
      <c r="F7" t="s">
        <v>63</v>
      </c>
      <c r="G7" t="s">
        <v>66</v>
      </c>
      <c r="H7" t="s">
        <v>65</v>
      </c>
      <c r="I7" t="s">
        <v>64</v>
      </c>
      <c r="J7" s="1" t="str">
        <f t="shared" ref="J7:J10" si="0">"142000"</f>
        <v>142000</v>
      </c>
      <c r="K7" t="s">
        <v>49</v>
      </c>
      <c r="L7" t="str">
        <f>"0422-0604-8-02"</f>
        <v>0422-0604-8-02</v>
      </c>
      <c r="M7" t="str">
        <f>"2021-08-16 00:00:00.0"</f>
        <v>2021-08-16 00:00:00.0</v>
      </c>
      <c r="N7" t="str">
        <f>"2022-05-24 00:00:00.0"</f>
        <v>2022-05-24 00:00:00.0</v>
      </c>
      <c r="O7" t="str">
        <f>"2021-08-16 00:00:00.0"</f>
        <v>2021-08-16 00:00:00.0</v>
      </c>
      <c r="P7" t="str">
        <f>"2022-05-24 00:00:00.0"</f>
        <v>2022-05-24 00:00:00.0</v>
      </c>
      <c r="Q7" t="s">
        <v>46</v>
      </c>
      <c r="R7" t="str">
        <f t="shared" ref="R7:R10" si="1">"08"</f>
        <v>08</v>
      </c>
      <c r="S7">
        <v>79</v>
      </c>
    </row>
    <row r="8" spans="1:19" x14ac:dyDescent="0.3">
      <c r="A8" t="s">
        <v>46</v>
      </c>
      <c r="B8" t="s">
        <v>47</v>
      </c>
      <c r="C8" t="s">
        <v>48</v>
      </c>
      <c r="D8" t="s">
        <v>20</v>
      </c>
      <c r="E8" t="s">
        <v>62</v>
      </c>
      <c r="F8" t="s">
        <v>63</v>
      </c>
      <c r="G8" t="s">
        <v>66</v>
      </c>
      <c r="H8" t="s">
        <v>65</v>
      </c>
      <c r="I8" t="s">
        <v>64</v>
      </c>
      <c r="J8" s="1" t="str">
        <f t="shared" si="0"/>
        <v>142000</v>
      </c>
      <c r="K8" t="s">
        <v>49</v>
      </c>
      <c r="L8" t="str">
        <f>"0422-0604-8-02"</f>
        <v>0422-0604-8-02</v>
      </c>
      <c r="M8" t="str">
        <f>"2021-08-16 00:00:00.0"</f>
        <v>2021-08-16 00:00:00.0</v>
      </c>
      <c r="N8" t="str">
        <f>"2022-05-24 00:00:00.0"</f>
        <v>2022-05-24 00:00:00.0</v>
      </c>
      <c r="O8" t="str">
        <f>"2021-08-16 00:00:00.0"</f>
        <v>2021-08-16 00:00:00.0</v>
      </c>
      <c r="P8" t="str">
        <f>"2022-05-24 00:00:00.0"</f>
        <v>2022-05-24 00:00:00.0</v>
      </c>
      <c r="Q8" t="s">
        <v>46</v>
      </c>
      <c r="R8" t="str">
        <f t="shared" si="1"/>
        <v>08</v>
      </c>
      <c r="S8">
        <v>79</v>
      </c>
    </row>
    <row r="9" spans="1:19" x14ac:dyDescent="0.3">
      <c r="A9" t="s">
        <v>46</v>
      </c>
      <c r="B9" t="s">
        <v>47</v>
      </c>
      <c r="C9" t="s">
        <v>48</v>
      </c>
      <c r="D9" t="s">
        <v>20</v>
      </c>
      <c r="E9" t="s">
        <v>57</v>
      </c>
      <c r="F9" t="s">
        <v>63</v>
      </c>
      <c r="G9" t="s">
        <v>66</v>
      </c>
      <c r="H9" t="s">
        <v>65</v>
      </c>
      <c r="I9" t="s">
        <v>64</v>
      </c>
      <c r="J9" s="1" t="str">
        <f t="shared" si="0"/>
        <v>142000</v>
      </c>
      <c r="K9" t="s">
        <v>49</v>
      </c>
      <c r="L9" t="str">
        <f>"0422-0604-8-02"</f>
        <v>0422-0604-8-02</v>
      </c>
      <c r="M9" t="str">
        <f>"2021-08-16 00:00:00.0"</f>
        <v>2021-08-16 00:00:00.0</v>
      </c>
      <c r="N9" t="str">
        <f>"2022-05-24 00:00:00.0"</f>
        <v>2022-05-24 00:00:00.0</v>
      </c>
      <c r="O9" t="str">
        <f>"2021-08-16 00:00:00.0"</f>
        <v>2021-08-16 00:00:00.0</v>
      </c>
      <c r="P9" t="str">
        <f>"2022-05-24 00:00:00.0"</f>
        <v>2022-05-24 00:00:00.0</v>
      </c>
      <c r="Q9" t="s">
        <v>46</v>
      </c>
      <c r="R9" t="str">
        <f t="shared" si="1"/>
        <v>08</v>
      </c>
      <c r="S9">
        <v>79</v>
      </c>
    </row>
    <row r="10" spans="1:19" x14ac:dyDescent="0.3">
      <c r="A10" t="s">
        <v>46</v>
      </c>
      <c r="B10" t="s">
        <v>47</v>
      </c>
      <c r="C10" t="s">
        <v>48</v>
      </c>
      <c r="D10" t="s">
        <v>20</v>
      </c>
      <c r="E10" t="s">
        <v>58</v>
      </c>
      <c r="F10" t="s">
        <v>63</v>
      </c>
      <c r="G10" t="s">
        <v>66</v>
      </c>
      <c r="H10" t="s">
        <v>65</v>
      </c>
      <c r="I10" t="s">
        <v>64</v>
      </c>
      <c r="J10" s="1" t="str">
        <f t="shared" si="0"/>
        <v>142000</v>
      </c>
      <c r="K10" t="s">
        <v>49</v>
      </c>
      <c r="L10" t="str">
        <f>"0422-0604-8-02"</f>
        <v>0422-0604-8-02</v>
      </c>
      <c r="M10" t="str">
        <f>"2021-08-16 00:00:00.0"</f>
        <v>2021-08-16 00:00:00.0</v>
      </c>
      <c r="N10" t="str">
        <f>"2022-05-24 00:00:00.0"</f>
        <v>2022-05-24 00:00:00.0</v>
      </c>
      <c r="O10" t="str">
        <f>"2021-08-16 00:00:00.0"</f>
        <v>2021-08-16 00:00:00.0</v>
      </c>
      <c r="P10" t="str">
        <f>"2022-05-24 00:00:00.0"</f>
        <v>2022-05-24 00:00:00.0</v>
      </c>
      <c r="Q10" t="s">
        <v>46</v>
      </c>
      <c r="R10" t="str">
        <f t="shared" si="1"/>
        <v>08</v>
      </c>
      <c r="S10">
        <v>79</v>
      </c>
    </row>
    <row r="11" spans="1:19" x14ac:dyDescent="0.3">
      <c r="A11" t="s">
        <v>46</v>
      </c>
      <c r="B11" t="s">
        <v>27</v>
      </c>
      <c r="C11" t="s">
        <v>28</v>
      </c>
      <c r="D11" t="s">
        <v>20</v>
      </c>
      <c r="E11" t="s">
        <v>29</v>
      </c>
      <c r="F11" t="s">
        <v>63</v>
      </c>
      <c r="G11" t="s">
        <v>66</v>
      </c>
      <c r="H11" t="s">
        <v>65</v>
      </c>
      <c r="I11" t="s">
        <v>64</v>
      </c>
      <c r="J11" t="str">
        <f>"177013"</f>
        <v>177013</v>
      </c>
      <c r="K11" t="s">
        <v>30</v>
      </c>
      <c r="L11" t="str">
        <f>"22826860408200000000"</f>
        <v>22826860408200000000</v>
      </c>
      <c r="M11" t="str">
        <f>"2022-10-24 00:00:00.0"</f>
        <v>2022-10-24 00:00:00.0</v>
      </c>
      <c r="N11" t="str">
        <f>"2023-01-03 00:00:00.0"</f>
        <v>2023-01-03 00:00:00.0</v>
      </c>
      <c r="O11" t="str">
        <f>"2022-10-24 00:00:00.0"</f>
        <v>2022-10-24 00:00:00.0</v>
      </c>
      <c r="P11" t="str">
        <f>"2023-01-03 00:00:00.0"</f>
        <v>2023-01-03 00:00:00.0</v>
      </c>
      <c r="Q11" t="s">
        <v>46</v>
      </c>
      <c r="R11" t="str">
        <f t="shared" ref="R11:R16" si="2">"06"</f>
        <v>06</v>
      </c>
    </row>
    <row r="12" spans="1:19" x14ac:dyDescent="0.3">
      <c r="A12" t="s">
        <v>46</v>
      </c>
      <c r="B12" t="s">
        <v>27</v>
      </c>
      <c r="C12" t="s">
        <v>28</v>
      </c>
      <c r="D12" t="s">
        <v>20</v>
      </c>
      <c r="E12" t="s">
        <v>29</v>
      </c>
      <c r="F12" t="s">
        <v>63</v>
      </c>
      <c r="G12" t="s">
        <v>66</v>
      </c>
      <c r="H12" t="s">
        <v>65</v>
      </c>
      <c r="I12" t="s">
        <v>64</v>
      </c>
      <c r="J12" t="str">
        <f>"990364"</f>
        <v>990364</v>
      </c>
      <c r="K12" t="s">
        <v>31</v>
      </c>
      <c r="L12" t="str">
        <f>"22826866604400000000"</f>
        <v>22826866604400000000</v>
      </c>
      <c r="M12" t="str">
        <f>"2023-03-20 00:00:00.0"</f>
        <v>2023-03-20 00:00:00.0</v>
      </c>
      <c r="N12" t="str">
        <f>"2023-05-26 00:00:00.0"</f>
        <v>2023-05-26 00:00:00.0</v>
      </c>
      <c r="O12" t="str">
        <f>"2023-03-20 00:00:00.0"</f>
        <v>2023-03-20 00:00:00.0</v>
      </c>
      <c r="P12" t="str">
        <f>"2023-05-26 00:00:00.0"</f>
        <v>2023-05-26 00:00:00.0</v>
      </c>
      <c r="Q12" t="s">
        <v>46</v>
      </c>
      <c r="R12" t="str">
        <f t="shared" si="2"/>
        <v>06</v>
      </c>
    </row>
    <row r="13" spans="1:19" x14ac:dyDescent="0.3">
      <c r="A13" t="s">
        <v>46</v>
      </c>
      <c r="B13" t="s">
        <v>27</v>
      </c>
      <c r="C13" t="s">
        <v>28</v>
      </c>
      <c r="D13" t="s">
        <v>20</v>
      </c>
      <c r="E13" t="s">
        <v>59</v>
      </c>
      <c r="F13" t="s">
        <v>63</v>
      </c>
      <c r="G13" t="s">
        <v>66</v>
      </c>
      <c r="H13" t="s">
        <v>65</v>
      </c>
      <c r="I13" t="s">
        <v>64</v>
      </c>
      <c r="J13" t="str">
        <f>"177013"</f>
        <v>177013</v>
      </c>
      <c r="K13" t="s">
        <v>30</v>
      </c>
      <c r="L13" t="str">
        <f>"22826860408200000000"</f>
        <v>22826860408200000000</v>
      </c>
      <c r="M13" t="str">
        <f>"2022-08-22 00:00:00.0"</f>
        <v>2022-08-22 00:00:00.0</v>
      </c>
      <c r="N13" t="str">
        <f>"2022-10-23 00:00:00.0"</f>
        <v>2022-10-23 00:00:00.0</v>
      </c>
      <c r="O13" t="str">
        <f>"2022-08-22 00:00:00.0"</f>
        <v>2022-08-22 00:00:00.0</v>
      </c>
      <c r="P13" t="str">
        <f>"2022-10-23 00:00:00.0"</f>
        <v>2022-10-23 00:00:00.0</v>
      </c>
      <c r="Q13" t="s">
        <v>46</v>
      </c>
      <c r="R13" t="str">
        <f t="shared" si="2"/>
        <v>06</v>
      </c>
    </row>
    <row r="14" spans="1:19" x14ac:dyDescent="0.3">
      <c r="A14" t="s">
        <v>46</v>
      </c>
      <c r="B14" t="s">
        <v>27</v>
      </c>
      <c r="C14" t="s">
        <v>28</v>
      </c>
      <c r="D14" t="s">
        <v>20</v>
      </c>
      <c r="E14" t="s">
        <v>54</v>
      </c>
      <c r="F14" t="s">
        <v>63</v>
      </c>
      <c r="G14" t="s">
        <v>66</v>
      </c>
      <c r="H14" t="s">
        <v>65</v>
      </c>
      <c r="I14" t="s">
        <v>64</v>
      </c>
      <c r="J14" t="str">
        <f>"175015"</f>
        <v>175015</v>
      </c>
      <c r="K14" t="s">
        <v>32</v>
      </c>
      <c r="L14" t="str">
        <f>"22826860008200000000"</f>
        <v>22826860008200000000</v>
      </c>
      <c r="M14" t="str">
        <f>"2022-08-22 00:00:00.0"</f>
        <v>2022-08-22 00:00:00.0</v>
      </c>
      <c r="N14" t="str">
        <f>"2022-10-23 00:00:00.0"</f>
        <v>2022-10-23 00:00:00.0</v>
      </c>
      <c r="O14" t="str">
        <f>"2022-08-22 00:00:00.0"</f>
        <v>2022-08-22 00:00:00.0</v>
      </c>
      <c r="P14" t="str">
        <f>"2022-10-23 00:00:00.0"</f>
        <v>2022-10-23 00:00:00.0</v>
      </c>
      <c r="Q14" t="s">
        <v>46</v>
      </c>
      <c r="R14" t="str">
        <f t="shared" si="2"/>
        <v>06</v>
      </c>
    </row>
    <row r="15" spans="1:19" x14ac:dyDescent="0.3">
      <c r="A15" t="s">
        <v>46</v>
      </c>
      <c r="B15" t="s">
        <v>27</v>
      </c>
      <c r="C15" t="s">
        <v>28</v>
      </c>
      <c r="D15" t="s">
        <v>20</v>
      </c>
      <c r="E15" t="s">
        <v>54</v>
      </c>
      <c r="F15" t="s">
        <v>63</v>
      </c>
      <c r="G15" t="s">
        <v>66</v>
      </c>
      <c r="H15" t="s">
        <v>65</v>
      </c>
      <c r="I15" t="s">
        <v>64</v>
      </c>
      <c r="J15" t="str">
        <f>"177013"</f>
        <v>177013</v>
      </c>
      <c r="K15" t="s">
        <v>30</v>
      </c>
      <c r="L15" t="str">
        <f>"22826860408200000000"</f>
        <v>22826860408200000000</v>
      </c>
      <c r="M15" t="str">
        <f>"2022-10-24 00:00:00.0"</f>
        <v>2022-10-24 00:00:00.0</v>
      </c>
      <c r="N15" t="str">
        <f>"2023-01-03 00:00:00.0"</f>
        <v>2023-01-03 00:00:00.0</v>
      </c>
      <c r="O15" t="str">
        <f>"2022-10-24 00:00:00.0"</f>
        <v>2022-10-24 00:00:00.0</v>
      </c>
      <c r="P15" t="str">
        <f>"2023-01-03 00:00:00.0"</f>
        <v>2023-01-03 00:00:00.0</v>
      </c>
      <c r="Q15" t="s">
        <v>46</v>
      </c>
      <c r="R15" t="str">
        <f t="shared" si="2"/>
        <v>06</v>
      </c>
    </row>
    <row r="16" spans="1:19" x14ac:dyDescent="0.3">
      <c r="A16" t="s">
        <v>46</v>
      </c>
      <c r="B16" t="s">
        <v>27</v>
      </c>
      <c r="C16" t="s">
        <v>28</v>
      </c>
      <c r="D16" t="s">
        <v>20</v>
      </c>
      <c r="E16" t="s">
        <v>54</v>
      </c>
      <c r="F16" t="s">
        <v>63</v>
      </c>
      <c r="G16" t="s">
        <v>66</v>
      </c>
      <c r="H16" t="s">
        <v>65</v>
      </c>
      <c r="I16" t="s">
        <v>64</v>
      </c>
      <c r="J16" t="str">
        <f>"990364"</f>
        <v>990364</v>
      </c>
      <c r="K16" t="s">
        <v>31</v>
      </c>
      <c r="L16" t="str">
        <f>"22826866604400000000"</f>
        <v>22826866604400000000</v>
      </c>
      <c r="M16" t="str">
        <f>"2023-03-20 00:00:00.0"</f>
        <v>2023-03-20 00:00:00.0</v>
      </c>
      <c r="N16" t="str">
        <f>"2023-05-26 00:00:00.0"</f>
        <v>2023-05-26 00:00:00.0</v>
      </c>
      <c r="O16" t="str">
        <f>"2023-03-20 00:00:00.0"</f>
        <v>2023-03-20 00:00:00.0</v>
      </c>
      <c r="P16" t="str">
        <f t="shared" ref="P16:P21" si="3">"2023-05-26 00:00:00.0"</f>
        <v>2023-05-26 00:00:00.0</v>
      </c>
      <c r="Q16" t="s">
        <v>46</v>
      </c>
      <c r="R16" t="str">
        <f t="shared" si="2"/>
        <v>06</v>
      </c>
    </row>
    <row r="17" spans="1:18" x14ac:dyDescent="0.3">
      <c r="A17" t="s">
        <v>46</v>
      </c>
      <c r="B17" t="s">
        <v>33</v>
      </c>
      <c r="C17" t="s">
        <v>34</v>
      </c>
      <c r="D17" t="s">
        <v>20</v>
      </c>
      <c r="E17" t="s">
        <v>60</v>
      </c>
      <c r="F17" t="s">
        <v>63</v>
      </c>
      <c r="G17" t="s">
        <v>66</v>
      </c>
      <c r="H17" t="s">
        <v>65</v>
      </c>
      <c r="I17" t="s">
        <v>64</v>
      </c>
      <c r="J17" t="str">
        <f>"252010"</f>
        <v>252010</v>
      </c>
      <c r="K17" t="s">
        <v>35</v>
      </c>
      <c r="L17" t="str">
        <f>"800-800004-2"</f>
        <v>800-800004-2</v>
      </c>
      <c r="M17" t="str">
        <f>"2022-08-20 00:00:00.0"</f>
        <v>2022-08-20 00:00:00.0</v>
      </c>
      <c r="N17" t="str">
        <f>"2022-12-16 00:00:00.0"</f>
        <v>2022-12-16 00:00:00.0</v>
      </c>
      <c r="O17" t="str">
        <f>"2022-08-17 00:00:00.0"</f>
        <v>2022-08-17 00:00:00.0</v>
      </c>
      <c r="P17" t="str">
        <f t="shared" si="3"/>
        <v>2023-05-26 00:00:00.0</v>
      </c>
      <c r="Q17" t="s">
        <v>46</v>
      </c>
      <c r="R17" t="str">
        <f>"11"</f>
        <v>11</v>
      </c>
    </row>
    <row r="18" spans="1:18" x14ac:dyDescent="0.3">
      <c r="A18" t="s">
        <v>46</v>
      </c>
      <c r="B18" t="s">
        <v>33</v>
      </c>
      <c r="C18" t="s">
        <v>34</v>
      </c>
      <c r="D18" t="s">
        <v>20</v>
      </c>
      <c r="E18" t="s">
        <v>60</v>
      </c>
      <c r="F18" t="s">
        <v>63</v>
      </c>
      <c r="G18" t="s">
        <v>66</v>
      </c>
      <c r="H18" t="s">
        <v>65</v>
      </c>
      <c r="I18" t="s">
        <v>64</v>
      </c>
      <c r="J18" t="str">
        <f>"252525"</f>
        <v>252525</v>
      </c>
      <c r="K18" t="s">
        <v>23</v>
      </c>
      <c r="L18" t="str">
        <f>"800-800002-2"</f>
        <v>800-800002-2</v>
      </c>
      <c r="M18" t="str">
        <f>"2022-08-22 00:00:00.0"</f>
        <v>2022-08-22 00:00:00.0</v>
      </c>
      <c r="N18" t="str">
        <f>"2022-12-16 00:00:00.0"</f>
        <v>2022-12-16 00:00:00.0</v>
      </c>
      <c r="O18" t="str">
        <f>"2022-08-17 00:00:00.0"</f>
        <v>2022-08-17 00:00:00.0</v>
      </c>
      <c r="P18" t="str">
        <f t="shared" si="3"/>
        <v>2023-05-26 00:00:00.0</v>
      </c>
      <c r="Q18" t="s">
        <v>46</v>
      </c>
      <c r="R18" t="str">
        <f>"11"</f>
        <v>11</v>
      </c>
    </row>
    <row r="19" spans="1:18" x14ac:dyDescent="0.3">
      <c r="A19" t="s">
        <v>46</v>
      </c>
      <c r="B19" t="s">
        <v>36</v>
      </c>
      <c r="C19" t="s">
        <v>37</v>
      </c>
      <c r="D19" t="s">
        <v>20</v>
      </c>
      <c r="E19" t="s">
        <v>60</v>
      </c>
      <c r="F19" t="s">
        <v>63</v>
      </c>
      <c r="G19" t="s">
        <v>66</v>
      </c>
      <c r="H19" t="s">
        <v>65</v>
      </c>
      <c r="I19" t="s">
        <v>64</v>
      </c>
      <c r="J19" t="str">
        <f>"252010"</f>
        <v>252010</v>
      </c>
      <c r="K19" t="s">
        <v>35</v>
      </c>
      <c r="L19" t="str">
        <f>"800-800004-2"</f>
        <v>800-800004-2</v>
      </c>
      <c r="M19" t="str">
        <f>"2022-08-20 00:00:00.0"</f>
        <v>2022-08-20 00:00:00.0</v>
      </c>
      <c r="N19" t="str">
        <f>"2022-12-16 00:00:00.0"</f>
        <v>2022-12-16 00:00:00.0</v>
      </c>
      <c r="O19" t="str">
        <f>"2022-08-17 00:00:00.0"</f>
        <v>2022-08-17 00:00:00.0</v>
      </c>
      <c r="P19" t="str">
        <f t="shared" si="3"/>
        <v>2023-05-26 00:00:00.0</v>
      </c>
      <c r="Q19" t="s">
        <v>46</v>
      </c>
      <c r="R19" t="str">
        <f>"11"</f>
        <v>11</v>
      </c>
    </row>
    <row r="20" spans="1:18" x14ac:dyDescent="0.3">
      <c r="A20" t="s">
        <v>46</v>
      </c>
      <c r="B20" t="s">
        <v>36</v>
      </c>
      <c r="C20" t="s">
        <v>37</v>
      </c>
      <c r="D20" t="s">
        <v>20</v>
      </c>
      <c r="E20" t="s">
        <v>60</v>
      </c>
      <c r="F20" t="s">
        <v>63</v>
      </c>
      <c r="G20" t="s">
        <v>66</v>
      </c>
      <c r="H20" t="s">
        <v>65</v>
      </c>
      <c r="I20" t="s">
        <v>64</v>
      </c>
      <c r="J20" t="str">
        <f>"252010"</f>
        <v>252010</v>
      </c>
      <c r="K20" t="s">
        <v>35</v>
      </c>
      <c r="L20" t="str">
        <f>"800-800004-2"</f>
        <v>800-800004-2</v>
      </c>
      <c r="M20" t="str">
        <f>"2023-01-05 00:00:00.0"</f>
        <v>2023-01-05 00:00:00.0</v>
      </c>
      <c r="N20" t="str">
        <f>"2023-01-20 00:00:00.0"</f>
        <v>2023-01-20 00:00:00.0</v>
      </c>
      <c r="O20" t="str">
        <f>"2022-08-17 00:00:00.0"</f>
        <v>2022-08-17 00:00:00.0</v>
      </c>
      <c r="P20" t="str">
        <f t="shared" si="3"/>
        <v>2023-05-26 00:00:00.0</v>
      </c>
      <c r="Q20" t="s">
        <v>46</v>
      </c>
      <c r="R20" t="str">
        <f>"11"</f>
        <v>11</v>
      </c>
    </row>
    <row r="21" spans="1:18" x14ac:dyDescent="0.3">
      <c r="A21" t="s">
        <v>46</v>
      </c>
      <c r="B21" t="s">
        <v>36</v>
      </c>
      <c r="C21" t="s">
        <v>37</v>
      </c>
      <c r="D21" t="s">
        <v>20</v>
      </c>
      <c r="E21" t="s">
        <v>60</v>
      </c>
      <c r="F21" t="s">
        <v>63</v>
      </c>
      <c r="G21" t="s">
        <v>66</v>
      </c>
      <c r="H21" t="s">
        <v>65</v>
      </c>
      <c r="I21" t="s">
        <v>64</v>
      </c>
      <c r="J21" t="str">
        <f>"252525"</f>
        <v>252525</v>
      </c>
      <c r="K21" t="s">
        <v>23</v>
      </c>
      <c r="L21" t="str">
        <f>"800-800002-2"</f>
        <v>800-800002-2</v>
      </c>
      <c r="M21" t="str">
        <f>"2022-08-22 00:00:00.0"</f>
        <v>2022-08-22 00:00:00.0</v>
      </c>
      <c r="N21" t="str">
        <f>"2022-12-16 00:00:00.0"</f>
        <v>2022-12-16 00:00:00.0</v>
      </c>
      <c r="O21" t="str">
        <f>"2022-08-17 00:00:00.0"</f>
        <v>2022-08-17 00:00:00.0</v>
      </c>
      <c r="P21" t="str">
        <f t="shared" si="3"/>
        <v>2023-05-26 00:00:00.0</v>
      </c>
      <c r="Q21" t="s">
        <v>46</v>
      </c>
      <c r="R21" t="str">
        <f>"11"</f>
        <v>11</v>
      </c>
    </row>
    <row r="22" spans="1:18" x14ac:dyDescent="0.3">
      <c r="A22" t="s">
        <v>46</v>
      </c>
      <c r="B22" t="s">
        <v>38</v>
      </c>
      <c r="C22" t="s">
        <v>39</v>
      </c>
      <c r="D22" t="s">
        <v>20</v>
      </c>
      <c r="E22" t="s">
        <v>40</v>
      </c>
      <c r="F22" t="s">
        <v>63</v>
      </c>
      <c r="G22" t="s">
        <v>66</v>
      </c>
      <c r="H22" t="s">
        <v>65</v>
      </c>
      <c r="I22" t="s">
        <v>64</v>
      </c>
      <c r="J22" t="str">
        <f>"350230"</f>
        <v>350230</v>
      </c>
      <c r="K22" t="s">
        <v>41</v>
      </c>
      <c r="L22" t="str">
        <f>"0000020828-PL0220B-2"</f>
        <v>0000020828-PL0220B-2</v>
      </c>
      <c r="M22" t="str">
        <f>"2023-01-14 00:00:00.0"</f>
        <v>2023-01-14 00:00:00.0</v>
      </c>
      <c r="N22" t="str">
        <f>"2023-02-09 00:00:00.0"</f>
        <v>2023-02-09 00:00:00.0</v>
      </c>
      <c r="O22" t="str">
        <f>"2023-01-14 00:00:00.0"</f>
        <v>2023-01-14 00:00:00.0</v>
      </c>
      <c r="P22" t="str">
        <f>"2023-05-25 00:00:00.0"</f>
        <v>2023-05-25 00:00:00.0</v>
      </c>
      <c r="Q22" t="s">
        <v>46</v>
      </c>
      <c r="R22" t="str">
        <f>"10"</f>
        <v>10</v>
      </c>
    </row>
    <row r="23" spans="1:18" x14ac:dyDescent="0.3">
      <c r="A23" t="s">
        <v>46</v>
      </c>
      <c r="B23" t="s">
        <v>21</v>
      </c>
      <c r="C23" t="s">
        <v>22</v>
      </c>
      <c r="D23" t="s">
        <v>20</v>
      </c>
      <c r="E23" t="s">
        <v>50</v>
      </c>
      <c r="F23" t="s">
        <v>63</v>
      </c>
      <c r="G23" t="s">
        <v>66</v>
      </c>
      <c r="H23" t="s">
        <v>65</v>
      </c>
      <c r="I23" t="s">
        <v>64</v>
      </c>
      <c r="J23" t="str">
        <f>"252525"</f>
        <v>252525</v>
      </c>
      <c r="K23" t="s">
        <v>23</v>
      </c>
      <c r="L23" t="str">
        <f>"0006680DBJB8BDBTB000"</f>
        <v>0006680DBJB8BDBTB000</v>
      </c>
      <c r="M23" t="str">
        <f>"2023-02-21 00:00:00.0"</f>
        <v>2023-02-21 00:00:00.0</v>
      </c>
      <c r="N23" t="str">
        <f>"2023-05-26 00:00:00.0"</f>
        <v>2023-05-26 00:00:00.0</v>
      </c>
      <c r="O23" t="str">
        <f>"2022-08-17 00:00:00.0"</f>
        <v>2022-08-17 00:00:00.0</v>
      </c>
      <c r="P23" t="str">
        <f>"2023-05-26 00:00:00.0"</f>
        <v>2023-05-26 00:00:00.0</v>
      </c>
      <c r="Q23" t="s">
        <v>46</v>
      </c>
      <c r="R23" t="str">
        <f>"07"</f>
        <v>07</v>
      </c>
    </row>
    <row r="24" spans="1:18" x14ac:dyDescent="0.3">
      <c r="A24" t="s">
        <v>46</v>
      </c>
      <c r="B24" t="s">
        <v>42</v>
      </c>
      <c r="C24" t="s">
        <v>43</v>
      </c>
      <c r="D24" t="s">
        <v>20</v>
      </c>
      <c r="E24" t="s">
        <v>51</v>
      </c>
      <c r="F24" t="s">
        <v>63</v>
      </c>
      <c r="G24" t="s">
        <v>66</v>
      </c>
      <c r="H24" t="s">
        <v>65</v>
      </c>
      <c r="I24" t="s">
        <v>64</v>
      </c>
      <c r="J24" t="str">
        <f>"38CJ82"</f>
        <v>38CJ82</v>
      </c>
      <c r="K24" t="s">
        <v>44</v>
      </c>
      <c r="L24" t="s">
        <v>67</v>
      </c>
      <c r="M24" t="str">
        <f>"2023-01-17 00:00:00.0"</f>
        <v>2023-01-17 00:00:00.0</v>
      </c>
      <c r="N24" t="str">
        <f>"2023-05-19 00:00:00.0"</f>
        <v>2023-05-19 00:00:00.0</v>
      </c>
      <c r="O24" t="str">
        <f>"2023-01-17 00:00:00.0"</f>
        <v>2023-01-17 00:00:00.0</v>
      </c>
      <c r="P24" t="str">
        <f>"2023-05-19 00:00:00.0"</f>
        <v>2023-05-19 00:00:00.0</v>
      </c>
      <c r="Q24" t="s">
        <v>46</v>
      </c>
      <c r="R24" t="str">
        <f>"10"</f>
        <v>10</v>
      </c>
    </row>
    <row r="25" spans="1:18" x14ac:dyDescent="0.3">
      <c r="A25" t="s">
        <v>46</v>
      </c>
      <c r="B25" t="s">
        <v>42</v>
      </c>
      <c r="C25" t="s">
        <v>43</v>
      </c>
      <c r="D25" t="s">
        <v>20</v>
      </c>
      <c r="E25" t="s">
        <v>61</v>
      </c>
      <c r="F25" t="s">
        <v>63</v>
      </c>
      <c r="G25" t="s">
        <v>66</v>
      </c>
      <c r="H25" t="s">
        <v>65</v>
      </c>
      <c r="I25" t="s">
        <v>64</v>
      </c>
      <c r="J25" t="str">
        <f>"38CP32"</f>
        <v>38CP32</v>
      </c>
      <c r="K25" t="s">
        <v>45</v>
      </c>
      <c r="L25" t="s">
        <v>68</v>
      </c>
      <c r="M25" t="str">
        <f>"2022-08-29 00:00:00.0"</f>
        <v>2022-08-29 00:00:00.0</v>
      </c>
      <c r="N25" t="str">
        <f>"2022-09-19 00:00:00.0"</f>
        <v>2022-09-19 00:00:00.0</v>
      </c>
      <c r="O25" t="str">
        <f>"2022-08-29 00:00:00.0"</f>
        <v>2022-08-29 00:00:00.0</v>
      </c>
      <c r="P25" t="str">
        <f>"2023-01-12 00:00:00.0"</f>
        <v>2023-01-12 00:00:00.0</v>
      </c>
      <c r="Q25" t="s">
        <v>46</v>
      </c>
      <c r="R25" t="str">
        <f>"10"</f>
        <v>10</v>
      </c>
    </row>
  </sheetData>
  <sortState xmlns:xlrd2="http://schemas.microsoft.com/office/spreadsheetml/2017/richdata2" ref="A2:R25">
    <sortCondition ref="B2:B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(CTEA-001) CTE Student Er000557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Hrosch</dc:creator>
  <cp:lastModifiedBy>Hrosch, Tammy</cp:lastModifiedBy>
  <dcterms:created xsi:type="dcterms:W3CDTF">2023-03-21T18:47:13Z</dcterms:created>
  <dcterms:modified xsi:type="dcterms:W3CDTF">2023-03-23T15:55:29Z</dcterms:modified>
</cp:coreProperties>
</file>